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tabRatio="880" firstSheet="2" activeTab="6"/>
  </bookViews>
  <sheets>
    <sheet name="Berechnung" sheetId="1" r:id="rId1"/>
    <sheet name="Calculate Speed 30 sec" sheetId="2" r:id="rId2"/>
    <sheet name="Calculate Speed 3 min" sheetId="3" r:id="rId3"/>
    <sheet name="Calculate Difficulty" sheetId="4" r:id="rId4"/>
    <sheet name="Calculate Presentation" sheetId="5" r:id="rId5"/>
    <sheet name="Calculate Required Elements" sheetId="6" r:id="rId6"/>
    <sheet name="Ergebnis gesamt" sheetId="7" r:id="rId7"/>
    <sheet name="Ergebnis 30 sec." sheetId="8" r:id="rId8"/>
    <sheet name="Ergebnis 3 min." sheetId="9" r:id="rId9"/>
    <sheet name="Ergebnis Freestyle" sheetId="10" r:id="rId10"/>
  </sheets>
  <externalReferences>
    <externalReference r:id="rId13"/>
  </externalReferences>
  <definedNames>
    <definedName name="Kat.">'[1]Tabelle3'!$A$1:$A$5</definedName>
    <definedName name="Kategorien" localSheetId="8">#REF!</definedName>
    <definedName name="Kategorien" localSheetId="7">#REF!</definedName>
    <definedName name="Kategorien" localSheetId="9">#REF!</definedName>
    <definedName name="Kategorien">#REF!</definedName>
  </definedNames>
  <calcPr fullCalcOnLoad="1"/>
</workbook>
</file>

<file path=xl/comments6.xml><?xml version="1.0" encoding="utf-8"?>
<comments xmlns="http://schemas.openxmlformats.org/spreadsheetml/2006/main">
  <authors>
    <author>gerry</author>
    <author>Bl?mel Gerhard - GrECo Holding</author>
  </authors>
  <commentList>
    <comment ref="D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O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J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K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S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T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V2" authorId="0">
      <text>
        <r>
          <rPr>
            <b/>
            <sz val="11"/>
            <rFont val="Tahoma"/>
            <family val="2"/>
          </rPr>
          <t xml:space="preserve">2 Gruppen von mind. 4 unterschiedlichen Crosses
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11"/>
            <rFont val="Tahoma"/>
            <family val="2"/>
          </rPr>
          <t>2 Gruppen von mind. 4 Tripple Under oder schneller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11"/>
            <rFont val="Tahoma"/>
            <family val="2"/>
          </rPr>
          <t>2 unterschiedliche Gymnastics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b/>
            <sz val="11"/>
            <rFont val="Tahoma"/>
            <family val="2"/>
          </rPr>
          <t>2 unterschiedliche Power skills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Z2" authorId="0">
      <text>
        <r>
          <rPr>
            <b/>
            <sz val="11"/>
            <rFont val="Tahoma"/>
            <family val="2"/>
          </rPr>
          <t>2 mal mind. 4 Sprünge rückwärts (backwards)</t>
        </r>
        <r>
          <rPr>
            <sz val="8"/>
            <rFont val="Tahoma"/>
            <family val="2"/>
          </rPr>
          <t xml:space="preserve">
</t>
        </r>
      </text>
    </comment>
    <comment ref="AA2" authorId="0">
      <text>
        <r>
          <rPr>
            <b/>
            <sz val="11"/>
            <rFont val="Tahoma"/>
            <family val="2"/>
          </rPr>
          <t>2 Releases</t>
        </r>
        <r>
          <rPr>
            <sz val="8"/>
            <rFont val="Tahoma"/>
            <family val="2"/>
          </rPr>
          <t xml:space="preserve">
</t>
        </r>
      </text>
    </comment>
    <comment ref="AB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AC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  <comment ref="AE2" authorId="1">
      <text>
        <r>
          <rPr>
            <b/>
            <sz val="11"/>
            <rFont val="Tahoma"/>
            <family val="2"/>
          </rPr>
          <t>leichte Fehler</t>
        </r>
        <r>
          <rPr>
            <sz val="9"/>
            <rFont val="Segoe UI"/>
            <family val="2"/>
          </rPr>
          <t xml:space="preserve">
</t>
        </r>
      </text>
    </comment>
    <comment ref="AF2" authorId="1">
      <text>
        <r>
          <rPr>
            <b/>
            <sz val="11"/>
            <rFont val="Tahoma"/>
            <family val="2"/>
          </rPr>
          <t>schwere Fehler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<sst xmlns="http://schemas.openxmlformats.org/spreadsheetml/2006/main" count="226" uniqueCount="108">
  <si>
    <t>30 sec. Speed</t>
  </si>
  <si>
    <t>3 min. Speed</t>
  </si>
  <si>
    <t>Freestyle</t>
  </si>
  <si>
    <t>Gesamt</t>
  </si>
  <si>
    <t>Nr.</t>
  </si>
  <si>
    <t>Vorname</t>
  </si>
  <si>
    <t>Name</t>
  </si>
  <si>
    <t>Geb.Jahr</t>
  </si>
  <si>
    <t>Verein</t>
  </si>
  <si>
    <t>Wert</t>
  </si>
  <si>
    <t>Ergebnis</t>
  </si>
  <si>
    <t>Difficulty</t>
  </si>
  <si>
    <t>Presentation</t>
  </si>
  <si>
    <t>Abzug</t>
  </si>
  <si>
    <t>J1</t>
  </si>
  <si>
    <t>J2</t>
  </si>
  <si>
    <t>J3</t>
  </si>
  <si>
    <t>MW 1</t>
  </si>
  <si>
    <t>MW 2</t>
  </si>
  <si>
    <t>MW 3</t>
  </si>
  <si>
    <t>Min Diff</t>
  </si>
  <si>
    <t>Max MW</t>
  </si>
  <si>
    <t>D1</t>
  </si>
  <si>
    <t>D2</t>
  </si>
  <si>
    <t>L1</t>
  </si>
  <si>
    <t>L2</t>
  </si>
  <si>
    <t>L3</t>
  </si>
  <si>
    <t>L4</t>
  </si>
  <si>
    <t>Punkte</t>
  </si>
  <si>
    <t>Mittelwert</t>
  </si>
  <si>
    <t>Differenz Judges</t>
  </si>
  <si>
    <t>Level 1</t>
  </si>
  <si>
    <t>Level 2</t>
  </si>
  <si>
    <t>Level 3</t>
  </si>
  <si>
    <t>Level 4</t>
  </si>
  <si>
    <t>Takt</t>
  </si>
  <si>
    <t>Akzente</t>
  </si>
  <si>
    <t>∑</t>
  </si>
  <si>
    <t>Diff P1/P2</t>
  </si>
  <si>
    <t>M</t>
  </si>
  <si>
    <t>C</t>
  </si>
  <si>
    <t>P</t>
  </si>
  <si>
    <t>G</t>
  </si>
  <si>
    <t>R</t>
  </si>
  <si>
    <t>Rang Total</t>
  </si>
  <si>
    <t>Platz</t>
  </si>
  <si>
    <t>Jg</t>
  </si>
  <si>
    <t>Sprünge</t>
  </si>
  <si>
    <t>Total</t>
  </si>
  <si>
    <t>Rang</t>
  </si>
  <si>
    <t>Diffi</t>
  </si>
  <si>
    <t>Crea</t>
  </si>
  <si>
    <t>Diffi Total</t>
  </si>
  <si>
    <t>Crea Total</t>
  </si>
  <si>
    <t>Rang Diffi</t>
  </si>
  <si>
    <t>Rang Crea</t>
  </si>
  <si>
    <t>Rang Freestyle</t>
  </si>
  <si>
    <t>Sobald die Wertung von mind. 2 Judges eine Differenz von 8 Punkten aufweist, wird die Zeile des betreffenden Skippers in rot dargestellt</t>
  </si>
  <si>
    <t>MW Rang Diffi &amp; Crea</t>
  </si>
  <si>
    <t>Diff 1</t>
  </si>
  <si>
    <t>Diff 2</t>
  </si>
  <si>
    <t>Diff 3</t>
  </si>
  <si>
    <t>Rang x2</t>
  </si>
  <si>
    <t>B</t>
  </si>
  <si>
    <t>Req.Elem</t>
  </si>
  <si>
    <t>E1</t>
  </si>
  <si>
    <t>E2</t>
  </si>
  <si>
    <t>f</t>
  </si>
  <si>
    <t>F</t>
  </si>
  <si>
    <t>DIFF E1/E2</t>
  </si>
  <si>
    <t>Summe E1</t>
  </si>
  <si>
    <t>Summe E2</t>
  </si>
  <si>
    <t>Fehler</t>
  </si>
  <si>
    <t>L5</t>
  </si>
  <si>
    <t>L6</t>
  </si>
  <si>
    <t>Level 5</t>
  </si>
  <si>
    <t>Level 6</t>
  </si>
  <si>
    <t>Bewegung</t>
  </si>
  <si>
    <t>Bitte auch jede 0 eintragen, NICHT das Feld leer lassen!</t>
  </si>
  <si>
    <t>P1</t>
  </si>
  <si>
    <t>P2</t>
  </si>
  <si>
    <t>SV OMV VB Gymnastics Gänserndorf</t>
  </si>
  <si>
    <t>SPU RS Groß-Siegharts</t>
  </si>
  <si>
    <t>BRSV Oberwart</t>
  </si>
  <si>
    <t>Ges.eindruck</t>
  </si>
  <si>
    <t>Ausf.</t>
  </si>
  <si>
    <t>Summe E3</t>
  </si>
  <si>
    <t>MW F</t>
  </si>
  <si>
    <t>MW f</t>
  </si>
  <si>
    <t>E3</t>
  </si>
  <si>
    <t>Head</t>
  </si>
  <si>
    <t>Laura</t>
  </si>
  <si>
    <t>Gentina</t>
  </si>
  <si>
    <t>Gashi</t>
  </si>
  <si>
    <t>Hannah</t>
  </si>
  <si>
    <t>Göttfert</t>
  </si>
  <si>
    <t>Timna</t>
  </si>
  <si>
    <t>Kretschmer</t>
  </si>
  <si>
    <t>Katrin</t>
  </si>
  <si>
    <t>Böhm</t>
  </si>
  <si>
    <t>Melanie</t>
  </si>
  <si>
    <t>Trinko</t>
  </si>
  <si>
    <t>Nadja</t>
  </si>
  <si>
    <t>Garber</t>
  </si>
  <si>
    <t>Gesamtwertung - Allgemeine Klasse weiblich</t>
  </si>
  <si>
    <t>30 Sekunden Speed - Allgemeine Klasse weiblich</t>
  </si>
  <si>
    <t>3 Minuten Speed - Allgemeine Klasse weiblich</t>
  </si>
  <si>
    <t>Freestyle - Allgemeine Klasse weiblich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</si>
</sst>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3"/>
      <name val="Arial"/>
      <family val="2"/>
    </font>
    <font>
      <b/>
      <sz val="11"/>
      <name val="Tahoma"/>
      <family val="2"/>
    </font>
    <font>
      <sz val="9"/>
      <name val="Segoe UI"/>
      <family val="2"/>
    </font>
    <font>
      <b/>
      <sz val="14"/>
      <color indexed="10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0"/>
      <color rgb="FFFFFF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2" fillId="33" borderId="0" xfId="52" applyFill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34" borderId="0" xfId="52" applyFont="1" applyFill="1" applyAlignment="1">
      <alignment horizontal="center"/>
      <protection/>
    </xf>
    <xf numFmtId="0" fontId="3" fillId="35" borderId="0" xfId="52" applyFont="1" applyFill="1" applyAlignment="1">
      <alignment horizontal="center"/>
      <protection/>
    </xf>
    <xf numFmtId="0" fontId="3" fillId="36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2" fontId="2" fillId="34" borderId="0" xfId="52" applyNumberFormat="1" applyFill="1" applyBorder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2" fontId="2" fillId="35" borderId="0" xfId="52" applyNumberFormat="1" applyFill="1" applyAlignment="1">
      <alignment horizontal="center"/>
      <protection/>
    </xf>
    <xf numFmtId="2" fontId="2" fillId="36" borderId="0" xfId="52" applyNumberFormat="1" applyFill="1" applyAlignment="1">
      <alignment horizontal="center"/>
      <protection/>
    </xf>
    <xf numFmtId="2" fontId="2" fillId="33" borderId="0" xfId="52" applyNumberFormat="1" applyFill="1" applyAlignment="1">
      <alignment horizontal="center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7" fillId="37" borderId="0" xfId="52" applyFont="1" applyFill="1" applyAlignment="1">
      <alignment horizontal="center"/>
      <protection/>
    </xf>
    <xf numFmtId="0" fontId="7" fillId="38" borderId="0" xfId="52" applyFont="1" applyFill="1" applyAlignment="1">
      <alignment horizontal="center"/>
      <protection/>
    </xf>
    <xf numFmtId="0" fontId="7" fillId="39" borderId="0" xfId="52" applyFont="1" applyFill="1" applyAlignment="1">
      <alignment horizontal="center"/>
      <protection/>
    </xf>
    <xf numFmtId="0" fontId="7" fillId="27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37" borderId="10" xfId="52" applyFont="1" applyFill="1" applyBorder="1" applyAlignment="1">
      <alignment horizontal="center"/>
      <protection/>
    </xf>
    <xf numFmtId="0" fontId="6" fillId="38" borderId="10" xfId="52" applyFont="1" applyFill="1" applyBorder="1" applyAlignment="1">
      <alignment horizontal="center"/>
      <protection/>
    </xf>
    <xf numFmtId="0" fontId="6" fillId="39" borderId="10" xfId="52" applyFont="1" applyFill="1" applyBorder="1" applyAlignment="1">
      <alignment horizontal="center"/>
      <protection/>
    </xf>
    <xf numFmtId="0" fontId="6" fillId="27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7" fillId="27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37" borderId="13" xfId="0" applyFont="1" applyFill="1" applyBorder="1" applyAlignment="1">
      <alignment horizontal="center"/>
    </xf>
    <xf numFmtId="164" fontId="6" fillId="37" borderId="13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164" fontId="6" fillId="4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37" borderId="11" xfId="0" applyNumberFormat="1" applyFont="1" applyFill="1" applyBorder="1" applyAlignment="1">
      <alignment horizontal="center"/>
    </xf>
    <xf numFmtId="164" fontId="7" fillId="4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/>
    </xf>
    <xf numFmtId="165" fontId="6" fillId="38" borderId="13" xfId="0" applyNumberFormat="1" applyFont="1" applyFill="1" applyBorder="1" applyAlignment="1">
      <alignment horizontal="center"/>
    </xf>
    <xf numFmtId="164" fontId="6" fillId="38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7" fillId="37" borderId="11" xfId="0" applyNumberFormat="1" applyFont="1" applyFill="1" applyBorder="1" applyAlignment="1">
      <alignment horizontal="center"/>
    </xf>
    <xf numFmtId="2" fontId="7" fillId="38" borderId="1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2" fillId="0" borderId="0" xfId="54">
      <alignment/>
      <protection/>
    </xf>
    <xf numFmtId="166" fontId="2" fillId="41" borderId="15" xfId="54" applyNumberFormat="1" applyFill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 applyAlignment="1">
      <alignment horizontal="left"/>
      <protection/>
    </xf>
    <xf numFmtId="0" fontId="3" fillId="0" borderId="14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2" fillId="34" borderId="16" xfId="54" applyFont="1" applyFill="1" applyBorder="1" applyAlignment="1">
      <alignment horizontal="center"/>
      <protection/>
    </xf>
    <xf numFmtId="166" fontId="2" fillId="34" borderId="17" xfId="54" applyNumberFormat="1" applyFont="1" applyFill="1" applyBorder="1" applyAlignment="1">
      <alignment horizontal="center"/>
      <protection/>
    </xf>
    <xf numFmtId="166" fontId="2" fillId="34" borderId="18" xfId="54" applyNumberFormat="1" applyFont="1" applyFill="1" applyBorder="1" applyAlignment="1">
      <alignment horizontal="center"/>
      <protection/>
    </xf>
    <xf numFmtId="166" fontId="2" fillId="35" borderId="16" xfId="54" applyNumberFormat="1" applyFont="1" applyFill="1" applyBorder="1" applyAlignment="1">
      <alignment horizontal="center"/>
      <protection/>
    </xf>
    <xf numFmtId="166" fontId="2" fillId="35" borderId="17" xfId="54" applyNumberFormat="1" applyFont="1" applyFill="1" applyBorder="1" applyAlignment="1">
      <alignment horizontal="center"/>
      <protection/>
    </xf>
    <xf numFmtId="166" fontId="2" fillId="35" borderId="18" xfId="54" applyNumberFormat="1" applyFont="1" applyFill="1" applyBorder="1" applyAlignment="1">
      <alignment horizontal="center"/>
      <protection/>
    </xf>
    <xf numFmtId="166" fontId="2" fillId="36" borderId="17" xfId="54" applyNumberFormat="1" applyFont="1" applyFill="1" applyBorder="1" applyAlignment="1">
      <alignment horizontal="center"/>
      <protection/>
    </xf>
    <xf numFmtId="4" fontId="3" fillId="41" borderId="16" xfId="54" applyNumberFormat="1" applyFont="1" applyFill="1" applyBorder="1" applyAlignment="1">
      <alignment horizontal="center"/>
      <protection/>
    </xf>
    <xf numFmtId="0" fontId="7" fillId="0" borderId="11" xfId="54" applyFont="1" applyBorder="1">
      <alignment/>
      <protection/>
    </xf>
    <xf numFmtId="0" fontId="0" fillId="25" borderId="0" xfId="0" applyFill="1" applyAlignment="1">
      <alignment/>
    </xf>
    <xf numFmtId="2" fontId="7" fillId="0" borderId="11" xfId="54" applyNumberFormat="1" applyFont="1" applyBorder="1">
      <alignment/>
      <protection/>
    </xf>
    <xf numFmtId="1" fontId="7" fillId="0" borderId="11" xfId="54" applyNumberFormat="1" applyFont="1" applyBorder="1">
      <alignment/>
      <protection/>
    </xf>
    <xf numFmtId="166" fontId="2" fillId="36" borderId="19" xfId="54" applyNumberFormat="1" applyFont="1" applyFill="1" applyBorder="1" applyAlignment="1">
      <alignment horizontal="center"/>
      <protection/>
    </xf>
    <xf numFmtId="166" fontId="2" fillId="36" borderId="19" xfId="54" applyNumberFormat="1" applyFont="1" applyFill="1" applyBorder="1" applyAlignment="1">
      <alignment horizontal="center" wrapText="1"/>
      <protection/>
    </xf>
    <xf numFmtId="166" fontId="2" fillId="34" borderId="16" xfId="54" applyNumberFormat="1" applyFont="1" applyFill="1" applyBorder="1" applyAlignment="1">
      <alignment horizontal="center"/>
      <protection/>
    </xf>
    <xf numFmtId="166" fontId="2" fillId="36" borderId="18" xfId="54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165" fontId="7" fillId="0" borderId="11" xfId="54" applyNumberFormat="1" applyFont="1" applyBorder="1">
      <alignment/>
      <protection/>
    </xf>
    <xf numFmtId="164" fontId="6" fillId="37" borderId="11" xfId="0" applyNumberFormat="1" applyFont="1" applyFill="1" applyBorder="1" applyAlignment="1">
      <alignment horizontal="center"/>
    </xf>
    <xf numFmtId="164" fontId="6" fillId="11" borderId="13" xfId="0" applyNumberFormat="1" applyFont="1" applyFill="1" applyBorder="1" applyAlignment="1">
      <alignment horizontal="center"/>
    </xf>
    <xf numFmtId="164" fontId="6" fillId="13" borderId="13" xfId="0" applyNumberFormat="1" applyFont="1" applyFill="1" applyBorder="1" applyAlignment="1">
      <alignment horizontal="center"/>
    </xf>
    <xf numFmtId="2" fontId="7" fillId="13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shrinkToFit="1"/>
      <protection locked="0"/>
    </xf>
    <xf numFmtId="0" fontId="0" fillId="0" borderId="20" xfId="0" applyFill="1" applyBorder="1" applyAlignment="1">
      <alignment horizontal="center"/>
    </xf>
    <xf numFmtId="1" fontId="7" fillId="40" borderId="11" xfId="0" applyNumberFormat="1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2" fillId="0" borderId="0" xfId="54" applyAlignment="1">
      <alignment horizontal="center"/>
      <protection/>
    </xf>
    <xf numFmtId="0" fontId="7" fillId="37" borderId="11" xfId="0" applyFont="1" applyFill="1" applyBorder="1" applyAlignment="1">
      <alignment horizontal="center"/>
    </xf>
    <xf numFmtId="164" fontId="6" fillId="38" borderId="13" xfId="0" applyNumberFormat="1" applyFont="1" applyFill="1" applyBorder="1" applyAlignment="1">
      <alignment horizontal="center"/>
    </xf>
    <xf numFmtId="165" fontId="7" fillId="38" borderId="11" xfId="0" applyNumberFormat="1" applyFont="1" applyFill="1" applyBorder="1" applyAlignment="1">
      <alignment horizontal="center"/>
    </xf>
    <xf numFmtId="164" fontId="6" fillId="37" borderId="11" xfId="0" applyNumberFormat="1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1" fontId="7" fillId="38" borderId="11" xfId="0" applyNumberFormat="1" applyFont="1" applyFill="1" applyBorder="1" applyAlignment="1">
      <alignment horizontal="center"/>
    </xf>
    <xf numFmtId="1" fontId="7" fillId="13" borderId="11" xfId="0" applyNumberFormat="1" applyFont="1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0" fontId="7" fillId="42" borderId="11" xfId="0" applyFont="1" applyFill="1" applyBorder="1" applyAlignment="1">
      <alignment horizontal="center"/>
    </xf>
    <xf numFmtId="165" fontId="7" fillId="42" borderId="11" xfId="0" applyNumberFormat="1" applyFont="1" applyFill="1" applyBorder="1" applyAlignment="1">
      <alignment horizontal="center"/>
    </xf>
    <xf numFmtId="0" fontId="2" fillId="34" borderId="0" xfId="52" applyFont="1" applyFill="1" applyAlignment="1">
      <alignment horizontal="center"/>
      <protection/>
    </xf>
    <xf numFmtId="0" fontId="2" fillId="34" borderId="0" xfId="52" applyFill="1" applyAlignment="1">
      <alignment horizontal="center"/>
      <protection/>
    </xf>
    <xf numFmtId="0" fontId="2" fillId="35" borderId="0" xfId="52" applyFont="1" applyFill="1" applyAlignment="1">
      <alignment horizontal="center"/>
      <protection/>
    </xf>
    <xf numFmtId="0" fontId="2" fillId="35" borderId="0" xfId="52" applyFill="1" applyAlignment="1">
      <alignment horizontal="center"/>
      <protection/>
    </xf>
    <xf numFmtId="0" fontId="2" fillId="36" borderId="0" xfId="52" applyFill="1" applyAlignment="1">
      <alignment horizontal="center"/>
      <protection/>
    </xf>
    <xf numFmtId="0" fontId="6" fillId="37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165" fontId="6" fillId="38" borderId="0" xfId="0" applyNumberFormat="1" applyFont="1" applyFill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4" fontId="3" fillId="41" borderId="21" xfId="54" applyNumberFormat="1" applyFont="1" applyFill="1" applyBorder="1" applyAlignment="1">
      <alignment horizontal="center" wrapText="1"/>
      <protection/>
    </xf>
    <xf numFmtId="0" fontId="2" fillId="0" borderId="18" xfId="54" applyBorder="1" applyAlignment="1">
      <alignment/>
      <protection/>
    </xf>
    <xf numFmtId="166" fontId="3" fillId="36" borderId="15" xfId="54" applyNumberFormat="1" applyFont="1" applyFill="1" applyBorder="1" applyAlignment="1">
      <alignment horizontal="center"/>
      <protection/>
    </xf>
    <xf numFmtId="166" fontId="3" fillId="36" borderId="21" xfId="54" applyNumberFormat="1" applyFont="1" applyFill="1" applyBorder="1" applyAlignment="1">
      <alignment horizontal="center"/>
      <protection/>
    </xf>
    <xf numFmtId="166" fontId="3" fillId="34" borderId="15" xfId="54" applyNumberFormat="1" applyFont="1" applyFill="1" applyBorder="1" applyAlignment="1">
      <alignment horizontal="center"/>
      <protection/>
    </xf>
    <xf numFmtId="166" fontId="3" fillId="34" borderId="21" xfId="54" applyNumberFormat="1" applyFont="1" applyFill="1" applyBorder="1" applyAlignment="1">
      <alignment horizontal="center"/>
      <protection/>
    </xf>
    <xf numFmtId="166" fontId="3" fillId="35" borderId="15" xfId="54" applyNumberFormat="1" applyFont="1" applyFill="1" applyBorder="1" applyAlignment="1">
      <alignment horizontal="center"/>
      <protection/>
    </xf>
    <xf numFmtId="166" fontId="3" fillId="35" borderId="21" xfId="54" applyNumberFormat="1" applyFont="1" applyFill="1" applyBorder="1" applyAlignment="1">
      <alignment horizontal="center"/>
      <protection/>
    </xf>
    <xf numFmtId="0" fontId="48" fillId="43" borderId="0" xfId="54" applyFont="1" applyFill="1" applyAlignment="1">
      <alignment horizontal="center"/>
      <protection/>
    </xf>
    <xf numFmtId="166" fontId="3" fillId="34" borderId="0" xfId="54" applyNumberFormat="1" applyFont="1" applyFill="1" applyBorder="1" applyAlignment="1">
      <alignment horizontal="center"/>
      <protection/>
    </xf>
    <xf numFmtId="166" fontId="3" fillId="34" borderId="22" xfId="54" applyNumberFormat="1" applyFont="1" applyFill="1" applyBorder="1" applyAlignment="1">
      <alignment horizontal="center"/>
      <protection/>
    </xf>
    <xf numFmtId="166" fontId="3" fillId="35" borderId="0" xfId="54" applyNumberFormat="1" applyFont="1" applyFill="1" applyBorder="1" applyAlignment="1">
      <alignment horizontal="center"/>
      <protection/>
    </xf>
    <xf numFmtId="166" fontId="3" fillId="35" borderId="22" xfId="54" applyNumberFormat="1" applyFont="1" applyFill="1" applyBorder="1" applyAlignment="1">
      <alignment horizontal="center"/>
      <protection/>
    </xf>
    <xf numFmtId="166" fontId="3" fillId="36" borderId="23" xfId="54" applyNumberFormat="1" applyFont="1" applyFill="1" applyBorder="1" applyAlignment="1">
      <alignment horizont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Standard 3 2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0">
    <dxf>
      <font>
        <color rgb="FFFF0000"/>
      </font>
      <fill>
        <patternFill>
          <fgColor rgb="FFFF0000"/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ill>
        <patternFill>
          <bgColor theme="9"/>
        </patternFill>
      </fill>
    </dxf>
    <dxf>
      <font>
        <color rgb="FFFF0000"/>
      </font>
      <fill>
        <patternFill>
          <bgColor theme="9" tint="0.3999499976634979"/>
        </patternFill>
      </fill>
      <border/>
    </dxf>
    <dxf>
      <font>
        <color rgb="FFFF0000"/>
      </font>
      <fill>
        <patternFill>
          <fgColor rgb="FFFF0000"/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uemel\Desktop\120317_Berechnung_Einzel%20&#214;M_le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"/>
      <sheetName val="Calculate Speed 30 sec"/>
      <sheetName val="Calculate Speed 3 min"/>
      <sheetName val="Calculate Difficulty"/>
      <sheetName val="Calculate Presentation"/>
      <sheetName val="Calculate Variation"/>
      <sheetName val="Tabelle3"/>
      <sheetName val="Ergebnis"/>
    </sheetNames>
    <sheetDataSet>
      <sheetData sheetId="6">
        <row r="1">
          <cell r="A1">
            <v>0</v>
          </cell>
        </row>
        <row r="2">
          <cell r="A2" t="str">
            <v>Allgemeine Klasse</v>
          </cell>
        </row>
        <row r="3">
          <cell r="A3" t="str">
            <v>Junioren</v>
          </cell>
        </row>
        <row r="4">
          <cell r="A4" t="str">
            <v>Jugend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pane xSplit="5" ySplit="1" topLeftCell="F2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5" sqref="C15"/>
    </sheetView>
  </sheetViews>
  <sheetFormatPr defaultColWidth="11.421875" defaultRowHeight="15"/>
  <cols>
    <col min="1" max="1" width="5.140625" style="1" customWidth="1"/>
    <col min="2" max="2" width="10.00390625" style="2" bestFit="1" customWidth="1"/>
    <col min="3" max="3" width="11.421875" style="2" customWidth="1"/>
    <col min="4" max="4" width="11.7109375" style="3" customWidth="1"/>
    <col min="5" max="5" width="17.7109375" style="2" customWidth="1"/>
    <col min="6" max="6" width="7.00390625" style="3" bestFit="1" customWidth="1"/>
    <col min="7" max="7" width="8.8515625" style="3" bestFit="1" customWidth="1"/>
    <col min="8" max="8" width="8.7109375" style="3" bestFit="1" customWidth="1"/>
    <col min="9" max="9" width="8.8515625" style="3" bestFit="1" customWidth="1"/>
    <col min="10" max="10" width="8.8515625" style="2" bestFit="1" customWidth="1"/>
    <col min="11" max="11" width="8.8515625" style="2" customWidth="1"/>
    <col min="12" max="12" width="12.421875" style="2" bestFit="1" customWidth="1"/>
    <col min="13" max="13" width="9.28125" style="2" bestFit="1" customWidth="1"/>
    <col min="14" max="14" width="7.421875" style="2" customWidth="1"/>
    <col min="15" max="15" width="10.140625" style="2" customWidth="1"/>
    <col min="16" max="16" width="11.421875" style="3" customWidth="1"/>
    <col min="17" max="16384" width="11.421875" style="2" customWidth="1"/>
  </cols>
  <sheetData>
    <row r="1" spans="6:16" ht="12.75">
      <c r="F1" s="128" t="s">
        <v>0</v>
      </c>
      <c r="G1" s="129"/>
      <c r="H1" s="130" t="s">
        <v>1</v>
      </c>
      <c r="I1" s="131"/>
      <c r="J1" s="132" t="s">
        <v>2</v>
      </c>
      <c r="K1" s="132"/>
      <c r="L1" s="132"/>
      <c r="M1" s="132"/>
      <c r="N1" s="132"/>
      <c r="O1" s="132"/>
      <c r="P1" s="4" t="s">
        <v>3</v>
      </c>
    </row>
    <row r="2" spans="1:16" ht="12.75">
      <c r="A2" s="1" t="s">
        <v>4</v>
      </c>
      <c r="B2" s="1" t="s">
        <v>5</v>
      </c>
      <c r="C2" s="1" t="s">
        <v>6</v>
      </c>
      <c r="D2" s="5" t="s">
        <v>7</v>
      </c>
      <c r="E2" s="1" t="s">
        <v>8</v>
      </c>
      <c r="F2" s="6" t="s">
        <v>9</v>
      </c>
      <c r="G2" s="6" t="s">
        <v>10</v>
      </c>
      <c r="H2" s="7" t="s">
        <v>9</v>
      </c>
      <c r="I2" s="7" t="s">
        <v>10</v>
      </c>
      <c r="J2" s="8" t="s">
        <v>11</v>
      </c>
      <c r="K2" s="8" t="s">
        <v>13</v>
      </c>
      <c r="L2" s="8" t="s">
        <v>12</v>
      </c>
      <c r="M2" s="8" t="s">
        <v>64</v>
      </c>
      <c r="N2" s="8" t="s">
        <v>13</v>
      </c>
      <c r="O2" s="8" t="s">
        <v>10</v>
      </c>
      <c r="P2" s="4"/>
    </row>
    <row r="3" spans="1:16" ht="15">
      <c r="A3" s="107">
        <v>304</v>
      </c>
      <c r="B3" s="105" t="s">
        <v>92</v>
      </c>
      <c r="C3" s="106" t="s">
        <v>93</v>
      </c>
      <c r="D3" s="104">
        <v>1999</v>
      </c>
      <c r="E3" s="106" t="s">
        <v>83</v>
      </c>
      <c r="F3" s="9">
        <f>'Calculate Speed 30 sec'!Q3</f>
        <v>82</v>
      </c>
      <c r="G3" s="10">
        <f>'Calculate Speed 30 sec'!R3</f>
        <v>410</v>
      </c>
      <c r="H3" s="11">
        <f>'Calculate Speed 3 min'!Q3</f>
        <v>379</v>
      </c>
      <c r="I3" s="12">
        <f>'Calculate Speed 3 min'!R3</f>
        <v>379</v>
      </c>
      <c r="J3" s="13">
        <f>'Calculate Difficulty'!S3</f>
        <v>123.79999999999998</v>
      </c>
      <c r="K3" s="13">
        <f>'Calculate Required Elements'!AK3/2</f>
        <v>20.3125</v>
      </c>
      <c r="L3" s="13">
        <f>'Calculate Presentation'!P3</f>
        <v>117.8125</v>
      </c>
      <c r="M3" s="13">
        <f>'Calculate Required Elements'!AJ3</f>
        <v>50</v>
      </c>
      <c r="N3" s="13">
        <f>'Calculate Required Elements'!AK3/2</f>
        <v>20.3125</v>
      </c>
      <c r="O3" s="13">
        <f>IF((J3-K3)+(L3+M3-N3)&gt;0,((J3-K3)+(L3+M3-N3)),0)</f>
        <v>250.98749999999998</v>
      </c>
      <c r="P3" s="14">
        <f>SUM(O3,I3,G3)</f>
        <v>1039.9875</v>
      </c>
    </row>
    <row r="4" spans="1:16" ht="15">
      <c r="A4" s="107">
        <v>305</v>
      </c>
      <c r="B4" s="105" t="s">
        <v>94</v>
      </c>
      <c r="C4" s="106" t="s">
        <v>95</v>
      </c>
      <c r="D4" s="104">
        <v>1996</v>
      </c>
      <c r="E4" s="106" t="s">
        <v>81</v>
      </c>
      <c r="F4" s="9">
        <f>'Calculate Speed 30 sec'!Q4</f>
        <v>72</v>
      </c>
      <c r="G4" s="10">
        <f>'Calculate Speed 30 sec'!R4</f>
        <v>360</v>
      </c>
      <c r="H4" s="11">
        <f>'Calculate Speed 3 min'!Q4</f>
        <v>381</v>
      </c>
      <c r="I4" s="12">
        <f>'Calculate Speed 3 min'!R4</f>
        <v>381</v>
      </c>
      <c r="J4" s="13">
        <f>'Calculate Difficulty'!S4</f>
        <v>108.9875</v>
      </c>
      <c r="K4" s="13">
        <f>'Calculate Required Elements'!AK4/2</f>
        <v>25</v>
      </c>
      <c r="L4" s="13">
        <f>'Calculate Presentation'!P4</f>
        <v>132.5</v>
      </c>
      <c r="M4" s="13">
        <f>'Calculate Required Elements'!AJ4</f>
        <v>41.666666666666664</v>
      </c>
      <c r="N4" s="13">
        <f>'Calculate Required Elements'!AK4/2</f>
        <v>25</v>
      </c>
      <c r="O4" s="13">
        <f aca="true" t="shared" si="0" ref="O4:O9">IF((J4-K4)+(L4+M4-N4)&gt;0,((J4-K4)+(L4+M4-N4)),0)</f>
        <v>233.15416666666664</v>
      </c>
      <c r="P4" s="14">
        <f aca="true" t="shared" si="1" ref="P4:P9">SUM(O4,I4,G4)</f>
        <v>974.1541666666667</v>
      </c>
    </row>
    <row r="5" spans="1:16" ht="15">
      <c r="A5" s="107">
        <v>306</v>
      </c>
      <c r="B5" s="105" t="s">
        <v>96</v>
      </c>
      <c r="C5" s="106" t="s">
        <v>97</v>
      </c>
      <c r="D5" s="104">
        <v>1998</v>
      </c>
      <c r="E5" s="106" t="s">
        <v>82</v>
      </c>
      <c r="F5" s="9">
        <f>'Calculate Speed 30 sec'!Q5</f>
        <v>60</v>
      </c>
      <c r="G5" s="10">
        <f>'Calculate Speed 30 sec'!R5</f>
        <v>300</v>
      </c>
      <c r="H5" s="11">
        <f>'Calculate Speed 3 min'!Q5</f>
        <v>321</v>
      </c>
      <c r="I5" s="12">
        <f>'Calculate Speed 3 min'!R5</f>
        <v>321</v>
      </c>
      <c r="J5" s="13">
        <f>'Calculate Difficulty'!S5</f>
        <v>64.60000000000001</v>
      </c>
      <c r="K5" s="13">
        <f>'Calculate Required Elements'!AK5/2</f>
        <v>10.9375</v>
      </c>
      <c r="L5" s="13">
        <f>'Calculate Presentation'!P5</f>
        <v>106.25</v>
      </c>
      <c r="M5" s="13">
        <f>'Calculate Required Elements'!AJ5</f>
        <v>30.555555555555554</v>
      </c>
      <c r="N5" s="13">
        <f>'Calculate Required Elements'!AK5/2</f>
        <v>10.9375</v>
      </c>
      <c r="O5" s="13">
        <f t="shared" si="0"/>
        <v>179.53055555555557</v>
      </c>
      <c r="P5" s="14">
        <f t="shared" si="1"/>
        <v>800.5305555555556</v>
      </c>
    </row>
    <row r="6" spans="1:16" ht="15">
      <c r="A6" s="107">
        <v>307</v>
      </c>
      <c r="B6" s="105" t="s">
        <v>98</v>
      </c>
      <c r="C6" s="106" t="s">
        <v>99</v>
      </c>
      <c r="D6" s="104">
        <v>1995</v>
      </c>
      <c r="E6" s="106" t="s">
        <v>83</v>
      </c>
      <c r="F6" s="9">
        <f>'Calculate Speed 30 sec'!Q6</f>
        <v>87</v>
      </c>
      <c r="G6" s="10">
        <f>'Calculate Speed 30 sec'!R6</f>
        <v>435</v>
      </c>
      <c r="H6" s="11">
        <f>'Calculate Speed 3 min'!Q6</f>
        <v>386</v>
      </c>
      <c r="I6" s="12">
        <f>'Calculate Speed 3 min'!R6</f>
        <v>386</v>
      </c>
      <c r="J6" s="13">
        <f>'Calculate Difficulty'!S6</f>
        <v>122.475</v>
      </c>
      <c r="K6" s="13">
        <f>'Calculate Required Elements'!AK6/2</f>
        <v>25</v>
      </c>
      <c r="L6" s="13">
        <f>'Calculate Presentation'!P6</f>
        <v>125</v>
      </c>
      <c r="M6" s="13">
        <f>'Calculate Required Elements'!AJ6</f>
        <v>43.055555555555564</v>
      </c>
      <c r="N6" s="13">
        <f>'Calculate Required Elements'!AK6/2</f>
        <v>25</v>
      </c>
      <c r="O6" s="13">
        <f t="shared" si="0"/>
        <v>240.53055555555557</v>
      </c>
      <c r="P6" s="14">
        <f t="shared" si="1"/>
        <v>1061.5305555555556</v>
      </c>
    </row>
    <row r="7" spans="1:16" s="15" customFormat="1" ht="15">
      <c r="A7" s="107">
        <v>308</v>
      </c>
      <c r="B7" s="105" t="s">
        <v>100</v>
      </c>
      <c r="C7" s="106" t="s">
        <v>101</v>
      </c>
      <c r="D7" s="104">
        <v>1998</v>
      </c>
      <c r="E7" s="106" t="s">
        <v>82</v>
      </c>
      <c r="F7" s="9">
        <f>'Calculate Speed 30 sec'!Q7</f>
        <v>21</v>
      </c>
      <c r="G7" s="10">
        <f>'Calculate Speed 30 sec'!R7</f>
        <v>105</v>
      </c>
      <c r="H7" s="11">
        <f>'Calculate Speed 3 min'!Q7</f>
        <v>301.5</v>
      </c>
      <c r="I7" s="12">
        <f>'Calculate Speed 3 min'!R7</f>
        <v>301.5</v>
      </c>
      <c r="J7" s="13">
        <f>'Calculate Difficulty'!S7</f>
        <v>71.15</v>
      </c>
      <c r="K7" s="13">
        <f>'Calculate Required Elements'!AK7/2</f>
        <v>23.4375</v>
      </c>
      <c r="L7" s="13">
        <f>'Calculate Presentation'!P7</f>
        <v>89.375</v>
      </c>
      <c r="M7" s="13">
        <f>'Calculate Required Elements'!AJ7</f>
        <v>37.5</v>
      </c>
      <c r="N7" s="13">
        <f>'Calculate Required Elements'!AK7/2</f>
        <v>23.4375</v>
      </c>
      <c r="O7" s="13">
        <f t="shared" si="0"/>
        <v>151.15</v>
      </c>
      <c r="P7" s="14">
        <f t="shared" si="1"/>
        <v>557.65</v>
      </c>
    </row>
    <row r="8" spans="1:16" s="15" customFormat="1" ht="15">
      <c r="A8" s="107">
        <v>309</v>
      </c>
      <c r="B8" s="105" t="s">
        <v>102</v>
      </c>
      <c r="C8" s="106" t="s">
        <v>103</v>
      </c>
      <c r="D8" s="104">
        <v>1995</v>
      </c>
      <c r="E8" s="106" t="s">
        <v>83</v>
      </c>
      <c r="F8" s="9">
        <f>'Calculate Speed 30 sec'!Q8</f>
        <v>83</v>
      </c>
      <c r="G8" s="10">
        <f>'Calculate Speed 30 sec'!R8</f>
        <v>415</v>
      </c>
      <c r="H8" s="11">
        <f>'Calculate Speed 3 min'!Q8</f>
        <v>393</v>
      </c>
      <c r="I8" s="12">
        <f>'Calculate Speed 3 min'!R8</f>
        <v>393</v>
      </c>
      <c r="J8" s="13">
        <f>'Calculate Difficulty'!S8</f>
        <v>131.9875</v>
      </c>
      <c r="K8" s="13">
        <f>'Calculate Required Elements'!AK8/2</f>
        <v>46.875</v>
      </c>
      <c r="L8" s="13">
        <f>'Calculate Presentation'!P8</f>
        <v>111.5625</v>
      </c>
      <c r="M8" s="13">
        <f>'Calculate Required Elements'!AJ8</f>
        <v>36.11111111111111</v>
      </c>
      <c r="N8" s="13">
        <f>'Calculate Required Elements'!AK8/2</f>
        <v>46.875</v>
      </c>
      <c r="O8" s="13">
        <f t="shared" si="0"/>
        <v>185.91111111111113</v>
      </c>
      <c r="P8" s="14">
        <f t="shared" si="1"/>
        <v>993.9111111111112</v>
      </c>
    </row>
    <row r="9" spans="1:16" s="15" customFormat="1" ht="15">
      <c r="A9" s="107">
        <v>310</v>
      </c>
      <c r="B9" s="105" t="s">
        <v>91</v>
      </c>
      <c r="C9" s="106" t="s">
        <v>95</v>
      </c>
      <c r="D9" s="104">
        <v>1994</v>
      </c>
      <c r="E9" s="106" t="s">
        <v>81</v>
      </c>
      <c r="F9" s="9">
        <f>'Calculate Speed 30 sec'!Q9</f>
        <v>92</v>
      </c>
      <c r="G9" s="10">
        <f>'Calculate Speed 30 sec'!R9</f>
        <v>460</v>
      </c>
      <c r="H9" s="11">
        <f>'Calculate Speed 3 min'!Q9</f>
        <v>420</v>
      </c>
      <c r="I9" s="12">
        <f>'Calculate Speed 3 min'!R9</f>
        <v>420</v>
      </c>
      <c r="J9" s="13">
        <f>'Calculate Difficulty'!S9</f>
        <v>146.0375</v>
      </c>
      <c r="K9" s="13">
        <f>'Calculate Required Elements'!AK9/2</f>
        <v>28.125</v>
      </c>
      <c r="L9" s="13">
        <f>'Calculate Presentation'!P9</f>
        <v>139.0625</v>
      </c>
      <c r="M9" s="13">
        <f>'Calculate Required Elements'!AJ9</f>
        <v>50</v>
      </c>
      <c r="N9" s="13">
        <f>'Calculate Required Elements'!AK9/2</f>
        <v>28.125</v>
      </c>
      <c r="O9" s="13">
        <f t="shared" si="0"/>
        <v>278.85</v>
      </c>
      <c r="P9" s="14">
        <f t="shared" si="1"/>
        <v>1158.85</v>
      </c>
    </row>
  </sheetData>
  <sheetProtection/>
  <mergeCells count="3">
    <mergeCell ref="F1:G1"/>
    <mergeCell ref="H1:I1"/>
    <mergeCell ref="J1:O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P9" sqref="P9"/>
    </sheetView>
  </sheetViews>
  <sheetFormatPr defaultColWidth="11.421875" defaultRowHeight="15"/>
  <cols>
    <col min="1" max="1" width="5.57421875" style="72" bestFit="1" customWidth="1"/>
    <col min="2" max="2" width="9.28125" style="72" bestFit="1" customWidth="1"/>
    <col min="3" max="3" width="13.140625" style="72" bestFit="1" customWidth="1"/>
    <col min="4" max="4" width="5.57421875" style="72" bestFit="1" customWidth="1"/>
    <col min="5" max="5" width="32.28125" style="72" bestFit="1" customWidth="1"/>
    <col min="6" max="6" width="8.28125" style="72" customWidth="1"/>
    <col min="7" max="7" width="9.8515625" style="72" customWidth="1"/>
    <col min="8" max="8" width="9.28125" style="72" customWidth="1"/>
    <col min="9" max="9" width="9.421875" style="72" customWidth="1"/>
    <col min="10" max="10" width="7.7109375" style="72" customWidth="1"/>
    <col min="11" max="11" width="9.8515625" style="72" customWidth="1"/>
    <col min="12" max="12" width="9.28125" style="72" bestFit="1" customWidth="1"/>
    <col min="13" max="13" width="10.00390625" style="72" customWidth="1"/>
    <col min="14" max="14" width="11.421875" style="72" customWidth="1"/>
    <col min="15" max="15" width="9.8515625" style="72" customWidth="1"/>
    <col min="16" max="16" width="10.28125" style="72" customWidth="1"/>
    <col min="17" max="16384" width="11.421875" style="72" customWidth="1"/>
  </cols>
  <sheetData>
    <row r="1" spans="1:16" ht="12.75">
      <c r="A1" s="147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3" spans="6:16" ht="12.75" customHeight="1">
      <c r="F3" s="141" t="s">
        <v>2</v>
      </c>
      <c r="G3" s="152"/>
      <c r="H3" s="152"/>
      <c r="I3" s="152"/>
      <c r="J3" s="152"/>
      <c r="K3" s="152"/>
      <c r="L3" s="152"/>
      <c r="M3" s="152"/>
      <c r="N3" s="152"/>
      <c r="O3" s="152"/>
      <c r="P3" s="142"/>
    </row>
    <row r="4" spans="1:16" ht="25.5">
      <c r="A4" s="74" t="s">
        <v>45</v>
      </c>
      <c r="B4" s="75" t="s">
        <v>5</v>
      </c>
      <c r="C4" s="75" t="s">
        <v>6</v>
      </c>
      <c r="D4" s="76" t="s">
        <v>46</v>
      </c>
      <c r="E4" s="77" t="s">
        <v>8</v>
      </c>
      <c r="F4" s="90" t="s">
        <v>50</v>
      </c>
      <c r="G4" s="90" t="s">
        <v>13</v>
      </c>
      <c r="H4" s="90" t="s">
        <v>52</v>
      </c>
      <c r="I4" s="90" t="s">
        <v>54</v>
      </c>
      <c r="J4" s="90" t="s">
        <v>51</v>
      </c>
      <c r="K4" s="90" t="s">
        <v>13</v>
      </c>
      <c r="L4" s="90" t="s">
        <v>53</v>
      </c>
      <c r="M4" s="90" t="s">
        <v>55</v>
      </c>
      <c r="N4" s="91" t="s">
        <v>58</v>
      </c>
      <c r="O4" s="90" t="s">
        <v>48</v>
      </c>
      <c r="P4" s="91" t="s">
        <v>56</v>
      </c>
    </row>
    <row r="5" spans="2:16" ht="14.25">
      <c r="B5" s="32" t="str">
        <f>IF(Berechnung!B3="","",Berechnung!B3)</f>
        <v>Gentina</v>
      </c>
      <c r="C5" s="32" t="str">
        <f>IF(Berechnung!C3="","",Berechnung!C3)</f>
        <v>Gashi</v>
      </c>
      <c r="D5" s="32">
        <f>IF(Berechnung!D3="","",Berechnung!D3)</f>
        <v>1999</v>
      </c>
      <c r="E5" s="32" t="str">
        <f>IF(Berechnung!E3="","",Berechnung!E3)</f>
        <v>BRSV Oberwart</v>
      </c>
      <c r="F5" s="88">
        <f>IF(Berechnung!J3="","",Berechnung!J3)</f>
        <v>123.79999999999998</v>
      </c>
      <c r="G5" s="88">
        <f>IF(Berechnung!K3="","",Berechnung!K3)</f>
        <v>20.3125</v>
      </c>
      <c r="H5" s="88">
        <f>F5-G5</f>
        <v>103.48749999999998</v>
      </c>
      <c r="I5" s="89">
        <f aca="true" t="shared" si="0" ref="I5:I11">RANK(H5,$H$5:$H$11)</f>
        <v>2</v>
      </c>
      <c r="J5" s="88">
        <f>IF(Berechnung!L3+Berechnung!M3="","",Berechnung!L3+Berechnung!M3)</f>
        <v>167.8125</v>
      </c>
      <c r="K5" s="88">
        <f>IF(Berechnung!N3="","",Berechnung!N3)</f>
        <v>20.3125</v>
      </c>
      <c r="L5" s="88">
        <f>J5-K5</f>
        <v>147.5</v>
      </c>
      <c r="M5" s="89">
        <f aca="true" t="shared" si="1" ref="M5:M11">RANK(L5,$L$5:$L$11)</f>
        <v>3</v>
      </c>
      <c r="N5" s="86">
        <f aca="true" t="shared" si="2" ref="N5:N11">AVERAGE(I5,M5)</f>
        <v>2.5</v>
      </c>
      <c r="O5" s="88">
        <f aca="true" t="shared" si="3" ref="O5:O11">IF((F5-G5)+(J5-K5)&lt;0,0,(F5-G5)+(J5-K5))</f>
        <v>250.98749999999998</v>
      </c>
      <c r="P5" s="89">
        <f aca="true" t="shared" si="4" ref="P5:P11">RANK(N5,$N$5:$N$11,1)</f>
        <v>2</v>
      </c>
    </row>
    <row r="6" spans="2:16" ht="14.25">
      <c r="B6" s="32" t="str">
        <f>IF(Berechnung!B4="","",Berechnung!B4)</f>
        <v>Hannah</v>
      </c>
      <c r="C6" s="32" t="str">
        <f>IF(Berechnung!C4="","",Berechnung!C4)</f>
        <v>Göttfert</v>
      </c>
      <c r="D6" s="32">
        <f>IF(Berechnung!D4="","",Berechnung!D4)</f>
        <v>1996</v>
      </c>
      <c r="E6" s="32" t="str">
        <f>IF(Berechnung!E4="","",Berechnung!E4)</f>
        <v>SV OMV VB Gymnastics Gänserndorf</v>
      </c>
      <c r="F6" s="88">
        <f>IF(Berechnung!J4="","",Berechnung!J4)</f>
        <v>108.9875</v>
      </c>
      <c r="G6" s="88">
        <f>IF(Berechnung!K4="","",Berechnung!K4)</f>
        <v>25</v>
      </c>
      <c r="H6" s="88">
        <f aca="true" t="shared" si="5" ref="H6:H11">F6-G6</f>
        <v>83.9875</v>
      </c>
      <c r="I6" s="89">
        <f t="shared" si="0"/>
        <v>5</v>
      </c>
      <c r="J6" s="88">
        <f>IF(Berechnung!L4+Berechnung!M4="","",Berechnung!L4+Berechnung!M4)</f>
        <v>174.16666666666666</v>
      </c>
      <c r="K6" s="88">
        <f>IF(Berechnung!N4="","",Berechnung!N4)</f>
        <v>25</v>
      </c>
      <c r="L6" s="88">
        <f aca="true" t="shared" si="6" ref="L6:L11">J6-K6</f>
        <v>149.16666666666666</v>
      </c>
      <c r="M6" s="89">
        <f t="shared" si="1"/>
        <v>2</v>
      </c>
      <c r="N6" s="86">
        <f t="shared" si="2"/>
        <v>3.5</v>
      </c>
      <c r="O6" s="88">
        <f t="shared" si="3"/>
        <v>233.15416666666664</v>
      </c>
      <c r="P6" s="89">
        <f t="shared" si="4"/>
        <v>3</v>
      </c>
    </row>
    <row r="7" spans="2:16" ht="14.25">
      <c r="B7" s="32" t="str">
        <f>IF(Berechnung!B5="","",Berechnung!B5)</f>
        <v>Timna</v>
      </c>
      <c r="C7" s="32" t="str">
        <f>IF(Berechnung!C5="","",Berechnung!C5)</f>
        <v>Kretschmer</v>
      </c>
      <c r="D7" s="32">
        <f>IF(Berechnung!D5="","",Berechnung!D5)</f>
        <v>1998</v>
      </c>
      <c r="E7" s="32" t="str">
        <f>IF(Berechnung!E5="","",Berechnung!E5)</f>
        <v>SPU RS Groß-Siegharts</v>
      </c>
      <c r="F7" s="88">
        <f>IF(Berechnung!J5="","",Berechnung!J5)</f>
        <v>64.60000000000001</v>
      </c>
      <c r="G7" s="88">
        <f>IF(Berechnung!K5="","",Berechnung!K5)</f>
        <v>10.9375</v>
      </c>
      <c r="H7" s="88">
        <f t="shared" si="5"/>
        <v>53.66250000000001</v>
      </c>
      <c r="I7" s="89">
        <f t="shared" si="0"/>
        <v>6</v>
      </c>
      <c r="J7" s="88">
        <f>IF(Berechnung!L5+Berechnung!M5="","",Berechnung!L5+Berechnung!M5)</f>
        <v>136.80555555555554</v>
      </c>
      <c r="K7" s="88">
        <f>IF(Berechnung!N5="","",Berechnung!N5)</f>
        <v>10.9375</v>
      </c>
      <c r="L7" s="88">
        <f t="shared" si="6"/>
        <v>125.86805555555554</v>
      </c>
      <c r="M7" s="89">
        <f t="shared" si="1"/>
        <v>5</v>
      </c>
      <c r="N7" s="86">
        <f t="shared" si="2"/>
        <v>5.5</v>
      </c>
      <c r="O7" s="88">
        <f t="shared" si="3"/>
        <v>179.53055555555557</v>
      </c>
      <c r="P7" s="89">
        <v>6</v>
      </c>
    </row>
    <row r="8" spans="2:16" ht="14.25">
      <c r="B8" s="32" t="str">
        <f>IF(Berechnung!B6="","",Berechnung!B6)</f>
        <v>Katrin</v>
      </c>
      <c r="C8" s="32" t="str">
        <f>IF(Berechnung!C6="","",Berechnung!C6)</f>
        <v>Böhm</v>
      </c>
      <c r="D8" s="32">
        <f>IF(Berechnung!D6="","",Berechnung!D6)</f>
        <v>1995</v>
      </c>
      <c r="E8" s="32" t="str">
        <f>IF(Berechnung!E6="","",Berechnung!E6)</f>
        <v>BRSV Oberwart</v>
      </c>
      <c r="F8" s="88">
        <f>IF(Berechnung!J6="","",Berechnung!J6)</f>
        <v>122.475</v>
      </c>
      <c r="G8" s="88">
        <f>IF(Berechnung!K6="","",Berechnung!K6)</f>
        <v>25</v>
      </c>
      <c r="H8" s="88">
        <f t="shared" si="5"/>
        <v>97.475</v>
      </c>
      <c r="I8" s="89">
        <f t="shared" si="0"/>
        <v>3</v>
      </c>
      <c r="J8" s="88">
        <f>IF(Berechnung!L6+Berechnung!M6="","",Berechnung!L6+Berechnung!M6)</f>
        <v>168.05555555555557</v>
      </c>
      <c r="K8" s="88">
        <f>IF(Berechnung!N6="","",Berechnung!N6)</f>
        <v>25</v>
      </c>
      <c r="L8" s="88">
        <f t="shared" si="6"/>
        <v>143.05555555555557</v>
      </c>
      <c r="M8" s="89">
        <f t="shared" si="1"/>
        <v>4</v>
      </c>
      <c r="N8" s="86">
        <f t="shared" si="2"/>
        <v>3.5</v>
      </c>
      <c r="O8" s="88">
        <f t="shared" si="3"/>
        <v>240.53055555555557</v>
      </c>
      <c r="P8" s="89">
        <v>4</v>
      </c>
    </row>
    <row r="9" spans="2:16" ht="14.25">
      <c r="B9" s="32" t="str">
        <f>IF(Berechnung!B7="","",Berechnung!B7)</f>
        <v>Melanie</v>
      </c>
      <c r="C9" s="32" t="str">
        <f>IF(Berechnung!C7="","",Berechnung!C7)</f>
        <v>Trinko</v>
      </c>
      <c r="D9" s="32">
        <f>IF(Berechnung!D7="","",Berechnung!D7)</f>
        <v>1998</v>
      </c>
      <c r="E9" s="32" t="str">
        <f>IF(Berechnung!E7="","",Berechnung!E7)</f>
        <v>SPU RS Groß-Siegharts</v>
      </c>
      <c r="F9" s="88">
        <f>IF(Berechnung!J7="","",Berechnung!J7)</f>
        <v>71.15</v>
      </c>
      <c r="G9" s="88">
        <f>IF(Berechnung!K7="","",Berechnung!K7)</f>
        <v>23.4375</v>
      </c>
      <c r="H9" s="88">
        <f t="shared" si="5"/>
        <v>47.712500000000006</v>
      </c>
      <c r="I9" s="89">
        <f t="shared" si="0"/>
        <v>7</v>
      </c>
      <c r="J9" s="88">
        <f>IF(Berechnung!L7+Berechnung!M7="","",Berechnung!L7+Berechnung!M7)</f>
        <v>126.875</v>
      </c>
      <c r="K9" s="88">
        <f>IF(Berechnung!N7="","",Berechnung!N7)</f>
        <v>23.4375</v>
      </c>
      <c r="L9" s="88">
        <f t="shared" si="6"/>
        <v>103.4375</v>
      </c>
      <c r="M9" s="89">
        <f t="shared" si="1"/>
        <v>6</v>
      </c>
      <c r="N9" s="86">
        <f t="shared" si="2"/>
        <v>6.5</v>
      </c>
      <c r="O9" s="88">
        <f t="shared" si="3"/>
        <v>151.15</v>
      </c>
      <c r="P9" s="89">
        <f t="shared" si="4"/>
        <v>7</v>
      </c>
    </row>
    <row r="10" spans="2:16" ht="14.25">
      <c r="B10" s="32" t="str">
        <f>IF(Berechnung!B8="","",Berechnung!B8)</f>
        <v>Nadja</v>
      </c>
      <c r="C10" s="32" t="str">
        <f>IF(Berechnung!C8="","",Berechnung!C8)</f>
        <v>Garber</v>
      </c>
      <c r="D10" s="32">
        <f>IF(Berechnung!D8="","",Berechnung!D8)</f>
        <v>1995</v>
      </c>
      <c r="E10" s="32" t="str">
        <f>IF(Berechnung!E8="","",Berechnung!E8)</f>
        <v>BRSV Oberwart</v>
      </c>
      <c r="F10" s="88">
        <f>IF(Berechnung!J8="","",Berechnung!J8)</f>
        <v>131.9875</v>
      </c>
      <c r="G10" s="88">
        <f>IF(Berechnung!K8="","",Berechnung!K8)</f>
        <v>46.875</v>
      </c>
      <c r="H10" s="88">
        <f t="shared" si="5"/>
        <v>85.11250000000001</v>
      </c>
      <c r="I10" s="89">
        <f t="shared" si="0"/>
        <v>4</v>
      </c>
      <c r="J10" s="88">
        <f>IF(Berechnung!L8+Berechnung!M8="","",Berechnung!L8+Berechnung!M8)</f>
        <v>147.67361111111111</v>
      </c>
      <c r="K10" s="88">
        <f>IF(Berechnung!N8="","",Berechnung!N8)</f>
        <v>46.875</v>
      </c>
      <c r="L10" s="88">
        <f t="shared" si="6"/>
        <v>100.79861111111111</v>
      </c>
      <c r="M10" s="89">
        <f t="shared" si="1"/>
        <v>7</v>
      </c>
      <c r="N10" s="86">
        <f t="shared" si="2"/>
        <v>5.5</v>
      </c>
      <c r="O10" s="88">
        <f t="shared" si="3"/>
        <v>185.91111111111113</v>
      </c>
      <c r="P10" s="89">
        <f t="shared" si="4"/>
        <v>5</v>
      </c>
    </row>
    <row r="11" spans="2:16" ht="14.25">
      <c r="B11" s="32" t="str">
        <f>IF(Berechnung!B9="","",Berechnung!B9)</f>
        <v>Laura</v>
      </c>
      <c r="C11" s="32" t="str">
        <f>IF(Berechnung!C9="","",Berechnung!C9)</f>
        <v>Göttfert</v>
      </c>
      <c r="D11" s="32">
        <f>IF(Berechnung!D9="","",Berechnung!D9)</f>
        <v>1994</v>
      </c>
      <c r="E11" s="32" t="str">
        <f>IF(Berechnung!E9="","",Berechnung!E9)</f>
        <v>SV OMV VB Gymnastics Gänserndorf</v>
      </c>
      <c r="F11" s="88">
        <f>IF(Berechnung!J9="","",Berechnung!J9)</f>
        <v>146.0375</v>
      </c>
      <c r="G11" s="88">
        <f>IF(Berechnung!K9="","",Berechnung!K9)</f>
        <v>28.125</v>
      </c>
      <c r="H11" s="88">
        <f t="shared" si="5"/>
        <v>117.9125</v>
      </c>
      <c r="I11" s="89">
        <f t="shared" si="0"/>
        <v>1</v>
      </c>
      <c r="J11" s="88">
        <f>IF(Berechnung!L9+Berechnung!M9="","",Berechnung!L9+Berechnung!M9)</f>
        <v>189.0625</v>
      </c>
      <c r="K11" s="88">
        <f>IF(Berechnung!N9="","",Berechnung!N9)</f>
        <v>28.125</v>
      </c>
      <c r="L11" s="88">
        <f t="shared" si="6"/>
        <v>160.9375</v>
      </c>
      <c r="M11" s="89">
        <f t="shared" si="1"/>
        <v>1</v>
      </c>
      <c r="N11" s="86">
        <f t="shared" si="2"/>
        <v>1</v>
      </c>
      <c r="O11" s="88">
        <f t="shared" si="3"/>
        <v>278.85</v>
      </c>
      <c r="P11" s="89">
        <f t="shared" si="4"/>
        <v>1</v>
      </c>
    </row>
  </sheetData>
  <sheetProtection/>
  <mergeCells count="2">
    <mergeCell ref="F3:P3"/>
    <mergeCell ref="A1:P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134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3.57421875" style="16" bestFit="1" customWidth="1"/>
    <col min="2" max="3" width="11.421875" style="17" customWidth="1"/>
    <col min="4" max="7" width="7.57421875" style="39" customWidth="1"/>
    <col min="8" max="8" width="6.28125" style="37" bestFit="1" customWidth="1"/>
    <col min="9" max="9" width="11.140625" style="37" customWidth="1"/>
    <col min="10" max="10" width="6.28125" style="37" bestFit="1" customWidth="1"/>
    <col min="11" max="11" width="7.8515625" style="37" bestFit="1" customWidth="1"/>
    <col min="12" max="12" width="6.28125" style="37" bestFit="1" customWidth="1"/>
    <col min="13" max="13" width="7.8515625" style="37" bestFit="1" customWidth="1"/>
    <col min="14" max="14" width="8.8515625" style="37" bestFit="1" customWidth="1"/>
    <col min="15" max="15" width="7.8515625" style="37" bestFit="1" customWidth="1"/>
    <col min="16" max="16" width="9.421875" style="37" bestFit="1" customWidth="1"/>
    <col min="17" max="17" width="7.8515625" style="37" bestFit="1" customWidth="1"/>
    <col min="18" max="18" width="10.140625" style="23" bestFit="1" customWidth="1"/>
    <col min="19" max="16384" width="11.421875" style="17" customWidth="1"/>
  </cols>
  <sheetData>
    <row r="1" spans="4:17" ht="15">
      <c r="D1" s="18"/>
      <c r="E1" s="19"/>
      <c r="F1" s="20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ht="15">
      <c r="A2" s="24" t="s">
        <v>4</v>
      </c>
      <c r="B2" s="25" t="s">
        <v>5</v>
      </c>
      <c r="C2" s="25" t="s">
        <v>6</v>
      </c>
      <c r="D2" s="26" t="s">
        <v>14</v>
      </c>
      <c r="E2" s="27" t="s">
        <v>15</v>
      </c>
      <c r="F2" s="28" t="s">
        <v>16</v>
      </c>
      <c r="G2" s="29" t="s">
        <v>13</v>
      </c>
      <c r="H2" s="30" t="s">
        <v>59</v>
      </c>
      <c r="I2" s="30" t="s">
        <v>17</v>
      </c>
      <c r="J2" s="30" t="s">
        <v>60</v>
      </c>
      <c r="K2" s="30" t="s">
        <v>18</v>
      </c>
      <c r="L2" s="30" t="s">
        <v>61</v>
      </c>
      <c r="M2" s="30" t="s">
        <v>19</v>
      </c>
      <c r="N2" s="30" t="s">
        <v>20</v>
      </c>
      <c r="O2" s="30" t="s">
        <v>9</v>
      </c>
      <c r="P2" s="30" t="s">
        <v>21</v>
      </c>
      <c r="Q2" s="30" t="s">
        <v>9</v>
      </c>
      <c r="R2" s="30" t="s">
        <v>10</v>
      </c>
    </row>
    <row r="3" spans="1:18" s="36" customFormat="1" ht="15">
      <c r="A3" s="31">
        <v>1</v>
      </c>
      <c r="B3" s="32" t="str">
        <f>IF(Berechnung!B3="","",Berechnung!B3)</f>
        <v>Gentina</v>
      </c>
      <c r="C3" s="32" t="str">
        <f>IF(Berechnung!C3="","",Berechnung!C3)</f>
        <v>Gashi</v>
      </c>
      <c r="D3" s="109">
        <v>81</v>
      </c>
      <c r="E3" s="110">
        <v>82</v>
      </c>
      <c r="F3" s="111">
        <v>82</v>
      </c>
      <c r="G3" s="33"/>
      <c r="H3" s="34">
        <f aca="true" t="shared" si="0" ref="H3:H9">IF((D3-E3)&lt;0,(D3-E3)*-1,D3-E3)</f>
        <v>1</v>
      </c>
      <c r="I3" s="34">
        <f aca="true" t="shared" si="1" ref="I3:I9">AVERAGE(D3:E3)</f>
        <v>81.5</v>
      </c>
      <c r="J3" s="34">
        <f aca="true" t="shared" si="2" ref="J3:J9">IF((E3-F3)&lt;0,(E3-F3)*-1,E3-F3)</f>
        <v>0</v>
      </c>
      <c r="K3" s="34">
        <f aca="true" t="shared" si="3" ref="K3:K9">AVERAGE(E3:F3)</f>
        <v>82</v>
      </c>
      <c r="L3" s="34">
        <f aca="true" t="shared" si="4" ref="L3:L9">IF((D3-F3)&lt;0,(D3-F3)*-1,D3-F3)</f>
        <v>1</v>
      </c>
      <c r="M3" s="34">
        <f aca="true" t="shared" si="5" ref="M3:M9">AVERAGE(F3,D3)</f>
        <v>81.5</v>
      </c>
      <c r="N3" s="34">
        <f>MIN(H3,J3,L3)</f>
        <v>0</v>
      </c>
      <c r="O3" s="34">
        <f>IF(OR(H3=N3),I3,IF(OR(J3=N3),K3,M3))</f>
        <v>82</v>
      </c>
      <c r="P3" s="34">
        <f>MAX(I3,K3,M3)</f>
        <v>82</v>
      </c>
      <c r="Q3" s="34">
        <f>IF(OR(H3=0,J3=0,L3=0),O3,IF(OR(H3=J3,J3=L3,H3=L3),P3,O3))</f>
        <v>82</v>
      </c>
      <c r="R3" s="35">
        <f>(Q3-G3)*5</f>
        <v>410</v>
      </c>
    </row>
    <row r="4" spans="1:18" s="36" customFormat="1" ht="15">
      <c r="A4" s="31">
        <v>2</v>
      </c>
      <c r="B4" s="32" t="str">
        <f>IF(Berechnung!B4="","",Berechnung!B4)</f>
        <v>Hannah</v>
      </c>
      <c r="C4" s="32" t="str">
        <f>IF(Berechnung!C4="","",Berechnung!C4)</f>
        <v>Göttfert</v>
      </c>
      <c r="D4" s="109">
        <v>72</v>
      </c>
      <c r="E4" s="110">
        <v>74</v>
      </c>
      <c r="F4" s="111">
        <v>72</v>
      </c>
      <c r="G4" s="33"/>
      <c r="H4" s="34">
        <f t="shared" si="0"/>
        <v>2</v>
      </c>
      <c r="I4" s="34">
        <f t="shared" si="1"/>
        <v>73</v>
      </c>
      <c r="J4" s="34">
        <f t="shared" si="2"/>
        <v>2</v>
      </c>
      <c r="K4" s="34">
        <f t="shared" si="3"/>
        <v>73</v>
      </c>
      <c r="L4" s="34">
        <f t="shared" si="4"/>
        <v>0</v>
      </c>
      <c r="M4" s="34">
        <f t="shared" si="5"/>
        <v>72</v>
      </c>
      <c r="N4" s="34">
        <f aca="true" t="shared" si="6" ref="N4:N9">MIN(H4,J4,L4)</f>
        <v>0</v>
      </c>
      <c r="O4" s="34">
        <f aca="true" t="shared" si="7" ref="O4:O9">IF(OR(H4=N4),I4,IF(OR(J4=N4),K4,M4))</f>
        <v>72</v>
      </c>
      <c r="P4" s="34">
        <f aca="true" t="shared" si="8" ref="P4:P9">MAX(I4,K4,M4)</f>
        <v>73</v>
      </c>
      <c r="Q4" s="34">
        <f aca="true" t="shared" si="9" ref="Q4:Q9">IF(OR(H4=0,J4=0,L4=0),O4,IF(OR(H4=J4,J4=L4,H4=L4),P4,O4))</f>
        <v>72</v>
      </c>
      <c r="R4" s="35">
        <f aca="true" t="shared" si="10" ref="R4:R9">(Q4-G4)*5</f>
        <v>360</v>
      </c>
    </row>
    <row r="5" spans="1:18" s="36" customFormat="1" ht="15">
      <c r="A5" s="31">
        <v>3</v>
      </c>
      <c r="B5" s="32" t="str">
        <f>IF(Berechnung!B5="","",Berechnung!B5)</f>
        <v>Timna</v>
      </c>
      <c r="C5" s="32" t="str">
        <f>IF(Berechnung!C5="","",Berechnung!C5)</f>
        <v>Kretschmer</v>
      </c>
      <c r="D5" s="109">
        <v>60</v>
      </c>
      <c r="E5" s="110">
        <v>60</v>
      </c>
      <c r="F5" s="111">
        <v>59</v>
      </c>
      <c r="G5" s="33"/>
      <c r="H5" s="34">
        <f t="shared" si="0"/>
        <v>0</v>
      </c>
      <c r="I5" s="34">
        <f t="shared" si="1"/>
        <v>60</v>
      </c>
      <c r="J5" s="34">
        <f t="shared" si="2"/>
        <v>1</v>
      </c>
      <c r="K5" s="34">
        <f t="shared" si="3"/>
        <v>59.5</v>
      </c>
      <c r="L5" s="34">
        <f t="shared" si="4"/>
        <v>1</v>
      </c>
      <c r="M5" s="34">
        <f t="shared" si="5"/>
        <v>59.5</v>
      </c>
      <c r="N5" s="34">
        <f t="shared" si="6"/>
        <v>0</v>
      </c>
      <c r="O5" s="34">
        <f t="shared" si="7"/>
        <v>60</v>
      </c>
      <c r="P5" s="34">
        <f t="shared" si="8"/>
        <v>60</v>
      </c>
      <c r="Q5" s="34">
        <f t="shared" si="9"/>
        <v>60</v>
      </c>
      <c r="R5" s="35">
        <f t="shared" si="10"/>
        <v>300</v>
      </c>
    </row>
    <row r="6" spans="1:18" s="36" customFormat="1" ht="15">
      <c r="A6" s="31">
        <v>4</v>
      </c>
      <c r="B6" s="32" t="str">
        <f>IF(Berechnung!B6="","",Berechnung!B6)</f>
        <v>Katrin</v>
      </c>
      <c r="C6" s="32" t="str">
        <f>IF(Berechnung!C6="","",Berechnung!C6)</f>
        <v>Böhm</v>
      </c>
      <c r="D6" s="109">
        <v>87</v>
      </c>
      <c r="E6" s="110">
        <v>87</v>
      </c>
      <c r="F6" s="111">
        <v>87</v>
      </c>
      <c r="G6" s="33"/>
      <c r="H6" s="34">
        <f t="shared" si="0"/>
        <v>0</v>
      </c>
      <c r="I6" s="34">
        <f t="shared" si="1"/>
        <v>87</v>
      </c>
      <c r="J6" s="34">
        <f t="shared" si="2"/>
        <v>0</v>
      </c>
      <c r="K6" s="34">
        <f t="shared" si="3"/>
        <v>87</v>
      </c>
      <c r="L6" s="34">
        <f t="shared" si="4"/>
        <v>0</v>
      </c>
      <c r="M6" s="34">
        <f t="shared" si="5"/>
        <v>87</v>
      </c>
      <c r="N6" s="34">
        <f t="shared" si="6"/>
        <v>0</v>
      </c>
      <c r="O6" s="34">
        <f t="shared" si="7"/>
        <v>87</v>
      </c>
      <c r="P6" s="34">
        <f t="shared" si="8"/>
        <v>87</v>
      </c>
      <c r="Q6" s="34">
        <f t="shared" si="9"/>
        <v>87</v>
      </c>
      <c r="R6" s="35">
        <f t="shared" si="10"/>
        <v>435</v>
      </c>
    </row>
    <row r="7" spans="1:18" s="36" customFormat="1" ht="15">
      <c r="A7" s="31">
        <v>5</v>
      </c>
      <c r="B7" s="32" t="str">
        <f>IF(Berechnung!B7="","",Berechnung!B7)</f>
        <v>Melanie</v>
      </c>
      <c r="C7" s="32" t="str">
        <f>IF(Berechnung!C7="","",Berechnung!C7)</f>
        <v>Trinko</v>
      </c>
      <c r="D7" s="109">
        <v>22</v>
      </c>
      <c r="E7" s="110">
        <v>21</v>
      </c>
      <c r="F7" s="111">
        <v>21</v>
      </c>
      <c r="G7" s="33"/>
      <c r="H7" s="34">
        <f t="shared" si="0"/>
        <v>1</v>
      </c>
      <c r="I7" s="34">
        <f t="shared" si="1"/>
        <v>21.5</v>
      </c>
      <c r="J7" s="34">
        <f t="shared" si="2"/>
        <v>0</v>
      </c>
      <c r="K7" s="34">
        <f t="shared" si="3"/>
        <v>21</v>
      </c>
      <c r="L7" s="34">
        <f t="shared" si="4"/>
        <v>1</v>
      </c>
      <c r="M7" s="34">
        <f t="shared" si="5"/>
        <v>21.5</v>
      </c>
      <c r="N7" s="34">
        <f t="shared" si="6"/>
        <v>0</v>
      </c>
      <c r="O7" s="34">
        <f t="shared" si="7"/>
        <v>21</v>
      </c>
      <c r="P7" s="34">
        <f t="shared" si="8"/>
        <v>21.5</v>
      </c>
      <c r="Q7" s="34">
        <f t="shared" si="9"/>
        <v>21</v>
      </c>
      <c r="R7" s="35">
        <f t="shared" si="10"/>
        <v>105</v>
      </c>
    </row>
    <row r="8" spans="1:18" s="36" customFormat="1" ht="15">
      <c r="A8" s="31">
        <v>6</v>
      </c>
      <c r="B8" s="32" t="str">
        <f>IF(Berechnung!B8="","",Berechnung!B8)</f>
        <v>Nadja</v>
      </c>
      <c r="C8" s="32" t="str">
        <f>IF(Berechnung!C8="","",Berechnung!C8)</f>
        <v>Garber</v>
      </c>
      <c r="D8" s="109">
        <v>83</v>
      </c>
      <c r="E8" s="110">
        <v>83</v>
      </c>
      <c r="F8" s="111">
        <v>86</v>
      </c>
      <c r="G8" s="33"/>
      <c r="H8" s="34">
        <f t="shared" si="0"/>
        <v>0</v>
      </c>
      <c r="I8" s="34">
        <f t="shared" si="1"/>
        <v>83</v>
      </c>
      <c r="J8" s="34">
        <f t="shared" si="2"/>
        <v>3</v>
      </c>
      <c r="K8" s="34">
        <f t="shared" si="3"/>
        <v>84.5</v>
      </c>
      <c r="L8" s="34">
        <f t="shared" si="4"/>
        <v>3</v>
      </c>
      <c r="M8" s="34">
        <f t="shared" si="5"/>
        <v>84.5</v>
      </c>
      <c r="N8" s="34">
        <f t="shared" si="6"/>
        <v>0</v>
      </c>
      <c r="O8" s="34">
        <f t="shared" si="7"/>
        <v>83</v>
      </c>
      <c r="P8" s="34">
        <f t="shared" si="8"/>
        <v>84.5</v>
      </c>
      <c r="Q8" s="34">
        <f t="shared" si="9"/>
        <v>83</v>
      </c>
      <c r="R8" s="35">
        <f t="shared" si="10"/>
        <v>415</v>
      </c>
    </row>
    <row r="9" spans="1:18" s="36" customFormat="1" ht="15">
      <c r="A9" s="31">
        <v>7</v>
      </c>
      <c r="B9" s="32" t="str">
        <f>IF(Berechnung!B9="","",Berechnung!B9)</f>
        <v>Laura</v>
      </c>
      <c r="C9" s="32" t="str">
        <f>IF(Berechnung!C9="","",Berechnung!C9)</f>
        <v>Göttfert</v>
      </c>
      <c r="D9" s="109">
        <v>92</v>
      </c>
      <c r="E9" s="110">
        <v>92</v>
      </c>
      <c r="F9" s="111">
        <v>92</v>
      </c>
      <c r="G9" s="33"/>
      <c r="H9" s="34">
        <f t="shared" si="0"/>
        <v>0</v>
      </c>
      <c r="I9" s="34">
        <f t="shared" si="1"/>
        <v>92</v>
      </c>
      <c r="J9" s="34">
        <f t="shared" si="2"/>
        <v>0</v>
      </c>
      <c r="K9" s="34">
        <f t="shared" si="3"/>
        <v>92</v>
      </c>
      <c r="L9" s="34">
        <f t="shared" si="4"/>
        <v>0</v>
      </c>
      <c r="M9" s="34">
        <f t="shared" si="5"/>
        <v>92</v>
      </c>
      <c r="N9" s="34">
        <f t="shared" si="6"/>
        <v>0</v>
      </c>
      <c r="O9" s="34">
        <f t="shared" si="7"/>
        <v>92</v>
      </c>
      <c r="P9" s="34">
        <f t="shared" si="8"/>
        <v>92</v>
      </c>
      <c r="Q9" s="34">
        <f t="shared" si="9"/>
        <v>92</v>
      </c>
      <c r="R9" s="35">
        <f t="shared" si="10"/>
        <v>460</v>
      </c>
    </row>
    <row r="10" spans="4:17" ht="15">
      <c r="D10" s="37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4:17" ht="15">
      <c r="D11" s="37"/>
      <c r="E11" s="37"/>
      <c r="F11" s="37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4:17" ht="15"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4:17" ht="15">
      <c r="D13" s="37"/>
      <c r="E13" s="37"/>
      <c r="F13" s="37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4:17" ht="15">
      <c r="D14" s="37"/>
      <c r="E14" s="37"/>
      <c r="F14" s="3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4:17" ht="15"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4:17" ht="15">
      <c r="D16" s="37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4:17" ht="15">
      <c r="D17" s="37"/>
      <c r="E17" s="37"/>
      <c r="F17" s="37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4:17" ht="15">
      <c r="D18" s="37"/>
      <c r="E18" s="37"/>
      <c r="F18" s="37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4:17" ht="15">
      <c r="D19" s="37"/>
      <c r="E19" s="37"/>
      <c r="F19" s="37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4:17" ht="15"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4:17" ht="15">
      <c r="D21" s="37"/>
      <c r="E21" s="37"/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4:17" ht="15"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4:17" ht="15">
      <c r="D23" s="37"/>
      <c r="E23" s="37"/>
      <c r="F23" s="37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4:17" ht="15">
      <c r="D24" s="37"/>
      <c r="E24" s="37"/>
      <c r="F24" s="37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4:17" ht="15">
      <c r="D25" s="37"/>
      <c r="E25" s="37"/>
      <c r="F25" s="3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4:17" ht="15">
      <c r="D26" s="37"/>
      <c r="E26" s="37"/>
      <c r="F26" s="37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4:17" ht="15">
      <c r="D27" s="37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4:17" ht="15">
      <c r="D28" s="37"/>
      <c r="E28" s="37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4:17" ht="15">
      <c r="D29" s="37"/>
      <c r="E29" s="37"/>
      <c r="F29" s="37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4:17" ht="15">
      <c r="D30" s="37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4:17" ht="15"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4:17" ht="15">
      <c r="D32" s="37"/>
      <c r="E32" s="37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4:17" ht="15">
      <c r="D33" s="37"/>
      <c r="E33" s="37"/>
      <c r="F33" s="37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4:17" ht="15">
      <c r="D34" s="37"/>
      <c r="E34" s="37"/>
      <c r="F34" s="37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4:17" ht="15">
      <c r="D35" s="37"/>
      <c r="E35" s="37"/>
      <c r="F35" s="37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4:17" ht="15">
      <c r="D36" s="37"/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8:17" ht="15"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8:17" ht="15"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8:17" ht="15"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8:17" ht="15"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8:17" ht="15"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8:17" ht="15"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8:17" ht="15"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8:17" ht="15"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8:17" ht="15"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8:17" ht="15"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8:17" ht="15"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8:17" ht="15"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8:17" ht="15"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8:17" ht="15"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8:17" ht="15"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8:17" ht="15"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8:17" ht="15"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8:17" ht="15"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8:17" ht="15"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8:17" ht="15"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8:17" ht="15"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8:17" ht="15"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8:17" ht="15"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8:17" ht="15"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8:17" ht="15"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8:17" ht="15"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8:17" ht="15"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8:17" ht="15"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8:17" ht="15"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8:17" ht="15"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8:17" ht="15"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8:17" ht="15"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8:17" ht="15"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8:17" ht="15"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8:17" ht="15"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8:17" ht="15"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8:17" ht="15"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8:17" ht="15"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8:17" ht="15"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8:17" ht="15"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8:17" ht="15"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8:17" ht="15"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8:17" ht="15"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8:17" ht="15"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8:17" ht="15"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8:17" ht="15"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8:17" ht="15"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8:17" ht="15"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8:17" ht="15"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8:17" ht="15"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8:17" ht="15"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8:17" ht="15"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8:17" ht="15"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8:17" ht="15"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8:17" ht="15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5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5"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8:17" ht="15"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8:17" ht="15"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8:17" ht="15"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8:17" ht="15"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8:17" ht="15"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8:17" ht="15"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8:17" ht="15"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8:17" ht="15"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8:17" ht="15"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8:17" ht="15"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8:17" ht="15"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8:17" ht="15"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8:17" ht="15"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8:17" ht="15"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8:17" ht="15"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8:17" ht="15"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8:17" ht="15"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8:17" ht="15"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8:17" ht="15"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8:17" ht="15"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8:17" ht="15"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8:17" ht="15"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8:17" ht="15"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8:17" ht="15"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8:17" ht="15"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8:17" ht="15"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8:17" ht="15"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8:17" ht="15"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8:17" ht="15"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8:17" ht="15"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8:17" ht="15"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8:17" ht="15"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8:17" ht="15"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8:17" ht="15"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8:17" ht="15"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8:17" ht="15"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8:17" ht="15"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8:17" ht="15"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8:17" ht="15"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8:17" ht="15"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8:17" ht="15"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</sheetData>
  <sheetProtection/>
  <protectedRanges>
    <protectedRange sqref="G3:G9" name="Speed 30 sec"/>
    <protectedRange password="CF7A" sqref="D3:F9" name="Speed 30 sec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R134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3.57421875" style="16" bestFit="1" customWidth="1"/>
    <col min="2" max="3" width="11.421875" style="17" customWidth="1"/>
    <col min="4" max="7" width="7.57421875" style="39" customWidth="1"/>
    <col min="8" max="8" width="6.28125" style="37" bestFit="1" customWidth="1"/>
    <col min="9" max="9" width="7.8515625" style="37" bestFit="1" customWidth="1"/>
    <col min="10" max="10" width="6.28125" style="37" bestFit="1" customWidth="1"/>
    <col min="11" max="11" width="7.8515625" style="37" bestFit="1" customWidth="1"/>
    <col min="12" max="12" width="6.28125" style="37" bestFit="1" customWidth="1"/>
    <col min="13" max="13" width="7.8515625" style="37" bestFit="1" customWidth="1"/>
    <col min="14" max="14" width="8.8515625" style="37" bestFit="1" customWidth="1"/>
    <col min="15" max="15" width="7.8515625" style="37" bestFit="1" customWidth="1"/>
    <col min="16" max="16" width="9.421875" style="37" bestFit="1" customWidth="1"/>
    <col min="17" max="17" width="7.8515625" style="37" bestFit="1" customWidth="1"/>
    <col min="18" max="18" width="10.140625" style="23" bestFit="1" customWidth="1"/>
    <col min="19" max="16384" width="11.421875" style="17" customWidth="1"/>
  </cols>
  <sheetData>
    <row r="1" spans="4:17" ht="15">
      <c r="D1" s="18"/>
      <c r="E1" s="19"/>
      <c r="F1" s="20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 ht="15">
      <c r="A2" s="24" t="s">
        <v>4</v>
      </c>
      <c r="B2" s="25" t="s">
        <v>5</v>
      </c>
      <c r="C2" s="25" t="s">
        <v>6</v>
      </c>
      <c r="D2" s="26" t="s">
        <v>14</v>
      </c>
      <c r="E2" s="27" t="s">
        <v>15</v>
      </c>
      <c r="F2" s="28" t="s">
        <v>16</v>
      </c>
      <c r="G2" s="29" t="s">
        <v>13</v>
      </c>
      <c r="H2" s="30" t="s">
        <v>59</v>
      </c>
      <c r="I2" s="30" t="s">
        <v>17</v>
      </c>
      <c r="J2" s="30" t="s">
        <v>60</v>
      </c>
      <c r="K2" s="30" t="s">
        <v>18</v>
      </c>
      <c r="L2" s="30" t="s">
        <v>61</v>
      </c>
      <c r="M2" s="30" t="s">
        <v>19</v>
      </c>
      <c r="N2" s="30" t="s">
        <v>20</v>
      </c>
      <c r="O2" s="30" t="s">
        <v>9</v>
      </c>
      <c r="P2" s="30" t="s">
        <v>21</v>
      </c>
      <c r="Q2" s="30" t="s">
        <v>9</v>
      </c>
      <c r="R2" s="30" t="s">
        <v>10</v>
      </c>
    </row>
    <row r="3" spans="1:18" s="36" customFormat="1" ht="15">
      <c r="A3" s="31">
        <v>1</v>
      </c>
      <c r="B3" s="32" t="str">
        <f>IF(Berechnung!B3="","",Berechnung!B3)</f>
        <v>Gentina</v>
      </c>
      <c r="C3" s="32" t="str">
        <f>IF(Berechnung!C3="","",Berechnung!C3)</f>
        <v>Gashi</v>
      </c>
      <c r="D3" s="112">
        <v>379</v>
      </c>
      <c r="E3" s="113">
        <v>380</v>
      </c>
      <c r="F3" s="114">
        <v>379</v>
      </c>
      <c r="G3" s="33"/>
      <c r="H3" s="34">
        <f aca="true" t="shared" si="0" ref="H3:H9">IF((D3-E3)&lt;0,(D3-E3)*-1,D3-E3)</f>
        <v>1</v>
      </c>
      <c r="I3" s="34">
        <f aca="true" t="shared" si="1" ref="I3:I9">AVERAGE(D3:E3)</f>
        <v>379.5</v>
      </c>
      <c r="J3" s="34">
        <f aca="true" t="shared" si="2" ref="J3:J9">IF((E3-F3)&lt;0,(E3-F3)*-1,E3-F3)</f>
        <v>1</v>
      </c>
      <c r="K3" s="34">
        <f aca="true" t="shared" si="3" ref="K3:K9">AVERAGE(E3:F3)</f>
        <v>379.5</v>
      </c>
      <c r="L3" s="34">
        <f aca="true" t="shared" si="4" ref="L3:L9">IF((D3-F3)&lt;0,(D3-F3)*-1,D3-F3)</f>
        <v>0</v>
      </c>
      <c r="M3" s="34">
        <f aca="true" t="shared" si="5" ref="M3:M9">AVERAGE(F3,D3)</f>
        <v>379</v>
      </c>
      <c r="N3" s="34">
        <f>MIN(H3,J3,L3)</f>
        <v>0</v>
      </c>
      <c r="O3" s="34">
        <f>IF(OR(H3=N3),I3,IF(OR(J3=N3),K3,M3))</f>
        <v>379</v>
      </c>
      <c r="P3" s="34">
        <f>MAX(I3,K3,M3)</f>
        <v>379.5</v>
      </c>
      <c r="Q3" s="34">
        <f>IF(OR(H3=0,J3=0,L3=0),O3,IF(OR(H3=J3,J3=L3,H3=L3),P3,O3))</f>
        <v>379</v>
      </c>
      <c r="R3" s="35">
        <f>(Q3-G3)</f>
        <v>379</v>
      </c>
    </row>
    <row r="4" spans="1:18" s="36" customFormat="1" ht="15">
      <c r="A4" s="31">
        <v>2</v>
      </c>
      <c r="B4" s="32" t="str">
        <f>IF(Berechnung!B4="","",Berechnung!B4)</f>
        <v>Hannah</v>
      </c>
      <c r="C4" s="32" t="str">
        <f>IF(Berechnung!C4="","",Berechnung!C4)</f>
        <v>Göttfert</v>
      </c>
      <c r="D4" s="112">
        <v>381</v>
      </c>
      <c r="E4" s="113">
        <v>381</v>
      </c>
      <c r="F4" s="114">
        <v>373</v>
      </c>
      <c r="G4" s="33"/>
      <c r="H4" s="34">
        <f t="shared" si="0"/>
        <v>0</v>
      </c>
      <c r="I4" s="34">
        <f t="shared" si="1"/>
        <v>381</v>
      </c>
      <c r="J4" s="34">
        <f t="shared" si="2"/>
        <v>8</v>
      </c>
      <c r="K4" s="34">
        <f t="shared" si="3"/>
        <v>377</v>
      </c>
      <c r="L4" s="34">
        <f t="shared" si="4"/>
        <v>8</v>
      </c>
      <c r="M4" s="34">
        <f t="shared" si="5"/>
        <v>377</v>
      </c>
      <c r="N4" s="34">
        <f aca="true" t="shared" si="6" ref="N4:N9">MIN(H4,J4,L4)</f>
        <v>0</v>
      </c>
      <c r="O4" s="34">
        <f aca="true" t="shared" si="7" ref="O4:O9">IF(OR(H4=N4),I4,IF(OR(J4=N4),K4,M4))</f>
        <v>381</v>
      </c>
      <c r="P4" s="34">
        <f aca="true" t="shared" si="8" ref="P4:P9">MAX(I4,K4,M4)</f>
        <v>381</v>
      </c>
      <c r="Q4" s="34">
        <f aca="true" t="shared" si="9" ref="Q4:Q9">IF(OR(H4=0,J4=0,L4=0),O4,IF(OR(H4=J4,J4=L4,H4=L4),P4,O4))</f>
        <v>381</v>
      </c>
      <c r="R4" s="35">
        <f aca="true" t="shared" si="10" ref="R4:R9">(Q4-G4)</f>
        <v>381</v>
      </c>
    </row>
    <row r="5" spans="1:18" s="36" customFormat="1" ht="15">
      <c r="A5" s="31">
        <v>3</v>
      </c>
      <c r="B5" s="32" t="str">
        <f>IF(Berechnung!B5="","",Berechnung!B5)</f>
        <v>Timna</v>
      </c>
      <c r="C5" s="32" t="str">
        <f>IF(Berechnung!C5="","",Berechnung!C5)</f>
        <v>Kretschmer</v>
      </c>
      <c r="D5" s="112">
        <v>321</v>
      </c>
      <c r="E5" s="113">
        <v>321</v>
      </c>
      <c r="F5" s="114">
        <v>321</v>
      </c>
      <c r="G5" s="33"/>
      <c r="H5" s="34">
        <f t="shared" si="0"/>
        <v>0</v>
      </c>
      <c r="I5" s="34">
        <f t="shared" si="1"/>
        <v>321</v>
      </c>
      <c r="J5" s="34">
        <f t="shared" si="2"/>
        <v>0</v>
      </c>
      <c r="K5" s="34">
        <f t="shared" si="3"/>
        <v>321</v>
      </c>
      <c r="L5" s="34">
        <f t="shared" si="4"/>
        <v>0</v>
      </c>
      <c r="M5" s="34">
        <f t="shared" si="5"/>
        <v>321</v>
      </c>
      <c r="N5" s="34">
        <f t="shared" si="6"/>
        <v>0</v>
      </c>
      <c r="O5" s="34">
        <f t="shared" si="7"/>
        <v>321</v>
      </c>
      <c r="P5" s="34">
        <f t="shared" si="8"/>
        <v>321</v>
      </c>
      <c r="Q5" s="34">
        <f t="shared" si="9"/>
        <v>321</v>
      </c>
      <c r="R5" s="35">
        <f t="shared" si="10"/>
        <v>321</v>
      </c>
    </row>
    <row r="6" spans="1:18" s="36" customFormat="1" ht="15">
      <c r="A6" s="31">
        <v>4</v>
      </c>
      <c r="B6" s="32" t="str">
        <f>IF(Berechnung!B6="","",Berechnung!B6)</f>
        <v>Katrin</v>
      </c>
      <c r="C6" s="32" t="str">
        <f>IF(Berechnung!C6="","",Berechnung!C6)</f>
        <v>Böhm</v>
      </c>
      <c r="D6" s="112">
        <v>386</v>
      </c>
      <c r="E6" s="113">
        <v>386</v>
      </c>
      <c r="F6" s="114">
        <v>386</v>
      </c>
      <c r="G6" s="33"/>
      <c r="H6" s="34">
        <f t="shared" si="0"/>
        <v>0</v>
      </c>
      <c r="I6" s="34">
        <f t="shared" si="1"/>
        <v>386</v>
      </c>
      <c r="J6" s="34">
        <f t="shared" si="2"/>
        <v>0</v>
      </c>
      <c r="K6" s="34">
        <f t="shared" si="3"/>
        <v>386</v>
      </c>
      <c r="L6" s="34">
        <f t="shared" si="4"/>
        <v>0</v>
      </c>
      <c r="M6" s="34">
        <f t="shared" si="5"/>
        <v>386</v>
      </c>
      <c r="N6" s="34">
        <f t="shared" si="6"/>
        <v>0</v>
      </c>
      <c r="O6" s="34">
        <f t="shared" si="7"/>
        <v>386</v>
      </c>
      <c r="P6" s="34">
        <f t="shared" si="8"/>
        <v>386</v>
      </c>
      <c r="Q6" s="34">
        <f t="shared" si="9"/>
        <v>386</v>
      </c>
      <c r="R6" s="35">
        <f t="shared" si="10"/>
        <v>386</v>
      </c>
    </row>
    <row r="7" spans="1:18" s="36" customFormat="1" ht="15">
      <c r="A7" s="31">
        <v>5</v>
      </c>
      <c r="B7" s="32" t="str">
        <f>IF(Berechnung!B7="","",Berechnung!B7)</f>
        <v>Melanie</v>
      </c>
      <c r="C7" s="32" t="str">
        <f>IF(Berechnung!C7="","",Berechnung!C7)</f>
        <v>Trinko</v>
      </c>
      <c r="D7" s="112">
        <v>302</v>
      </c>
      <c r="E7" s="113">
        <v>300</v>
      </c>
      <c r="F7" s="114">
        <v>301</v>
      </c>
      <c r="G7" s="33"/>
      <c r="H7" s="34">
        <f t="shared" si="0"/>
        <v>2</v>
      </c>
      <c r="I7" s="34">
        <f t="shared" si="1"/>
        <v>301</v>
      </c>
      <c r="J7" s="34">
        <f t="shared" si="2"/>
        <v>1</v>
      </c>
      <c r="K7" s="34">
        <f t="shared" si="3"/>
        <v>300.5</v>
      </c>
      <c r="L7" s="34">
        <f t="shared" si="4"/>
        <v>1</v>
      </c>
      <c r="M7" s="34">
        <f t="shared" si="5"/>
        <v>301.5</v>
      </c>
      <c r="N7" s="34">
        <f t="shared" si="6"/>
        <v>1</v>
      </c>
      <c r="O7" s="34">
        <f t="shared" si="7"/>
        <v>300.5</v>
      </c>
      <c r="P7" s="34">
        <f t="shared" si="8"/>
        <v>301.5</v>
      </c>
      <c r="Q7" s="34">
        <f t="shared" si="9"/>
        <v>301.5</v>
      </c>
      <c r="R7" s="35">
        <f t="shared" si="10"/>
        <v>301.5</v>
      </c>
    </row>
    <row r="8" spans="1:18" s="36" customFormat="1" ht="15">
      <c r="A8" s="31">
        <v>6</v>
      </c>
      <c r="B8" s="32" t="str">
        <f>IF(Berechnung!B8="","",Berechnung!B8)</f>
        <v>Nadja</v>
      </c>
      <c r="C8" s="32" t="str">
        <f>IF(Berechnung!C8="","",Berechnung!C8)</f>
        <v>Garber</v>
      </c>
      <c r="D8" s="112">
        <v>393</v>
      </c>
      <c r="E8" s="113">
        <v>389</v>
      </c>
      <c r="F8" s="114">
        <v>393</v>
      </c>
      <c r="G8" s="33"/>
      <c r="H8" s="34">
        <f t="shared" si="0"/>
        <v>4</v>
      </c>
      <c r="I8" s="34">
        <f t="shared" si="1"/>
        <v>391</v>
      </c>
      <c r="J8" s="34">
        <f t="shared" si="2"/>
        <v>4</v>
      </c>
      <c r="K8" s="34">
        <f t="shared" si="3"/>
        <v>391</v>
      </c>
      <c r="L8" s="34">
        <f t="shared" si="4"/>
        <v>0</v>
      </c>
      <c r="M8" s="34">
        <f t="shared" si="5"/>
        <v>393</v>
      </c>
      <c r="N8" s="34">
        <f t="shared" si="6"/>
        <v>0</v>
      </c>
      <c r="O8" s="34">
        <f t="shared" si="7"/>
        <v>393</v>
      </c>
      <c r="P8" s="34">
        <f t="shared" si="8"/>
        <v>393</v>
      </c>
      <c r="Q8" s="34">
        <f t="shared" si="9"/>
        <v>393</v>
      </c>
      <c r="R8" s="35">
        <f t="shared" si="10"/>
        <v>393</v>
      </c>
    </row>
    <row r="9" spans="1:18" s="36" customFormat="1" ht="15">
      <c r="A9" s="31">
        <v>7</v>
      </c>
      <c r="B9" s="32" t="str">
        <f>IF(Berechnung!B9="","",Berechnung!B9)</f>
        <v>Laura</v>
      </c>
      <c r="C9" s="32" t="str">
        <f>IF(Berechnung!C9="","",Berechnung!C9)</f>
        <v>Göttfert</v>
      </c>
      <c r="D9" s="112">
        <v>421</v>
      </c>
      <c r="E9" s="113">
        <v>419</v>
      </c>
      <c r="F9" s="114">
        <v>416</v>
      </c>
      <c r="G9" s="33"/>
      <c r="H9" s="34">
        <f t="shared" si="0"/>
        <v>2</v>
      </c>
      <c r="I9" s="34">
        <f t="shared" si="1"/>
        <v>420</v>
      </c>
      <c r="J9" s="34">
        <f t="shared" si="2"/>
        <v>3</v>
      </c>
      <c r="K9" s="34">
        <f t="shared" si="3"/>
        <v>417.5</v>
      </c>
      <c r="L9" s="34">
        <f t="shared" si="4"/>
        <v>5</v>
      </c>
      <c r="M9" s="34">
        <f t="shared" si="5"/>
        <v>418.5</v>
      </c>
      <c r="N9" s="34">
        <f t="shared" si="6"/>
        <v>2</v>
      </c>
      <c r="O9" s="34">
        <f t="shared" si="7"/>
        <v>420</v>
      </c>
      <c r="P9" s="34">
        <f t="shared" si="8"/>
        <v>420</v>
      </c>
      <c r="Q9" s="34">
        <f t="shared" si="9"/>
        <v>420</v>
      </c>
      <c r="R9" s="35">
        <f t="shared" si="10"/>
        <v>420</v>
      </c>
    </row>
    <row r="10" spans="8:17" ht="15"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8:17" ht="15"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8:17" ht="15"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8:17" ht="15"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8:17" ht="15"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8:17" ht="15"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8:17" ht="15"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8:17" ht="15"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8:17" ht="15"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8:17" ht="15"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8:17" ht="15"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8:17" ht="15"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8:17" ht="15"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8:17" ht="15"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8:17" ht="15"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8:17" ht="15"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8:17" ht="15"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8:17" ht="15"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8:17" ht="15"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8:17" ht="15"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8:17" ht="15"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8:17" ht="15"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8:17" ht="15"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8:17" ht="15"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8:17" ht="15"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8:17" ht="15"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8:17" ht="15"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8:17" ht="15"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8:17" ht="15"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8:17" ht="15"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8:17" ht="15"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8:17" ht="15"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8:17" ht="15"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8:17" ht="15"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8:17" ht="15"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8:17" ht="15"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8:17" ht="15"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8:17" ht="15"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8:17" ht="15"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8:17" ht="15"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8:17" ht="15"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8:17" ht="15"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8:17" ht="15"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8:17" ht="15"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8:17" ht="15"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8:17" ht="15"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8:17" ht="15"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8:17" ht="15"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8:17" ht="15"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8:17" ht="15"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8:17" ht="15"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8:17" ht="15"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8:17" ht="15"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8:17" ht="15"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8:17" ht="15"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8:17" ht="15"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8:17" ht="15"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8:17" ht="15"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8:17" ht="15"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8:17" ht="15"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8:17" ht="15"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8:17" ht="15"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8:17" ht="15"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8:17" ht="15"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8:17" ht="15"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8:17" ht="15"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8:17" ht="15"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8:17" ht="15"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8:17" ht="15"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8:17" ht="15"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8:17" ht="15"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8:17" ht="15"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8:17" ht="15"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8:17" ht="15"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8:17" ht="15"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8:17" ht="15"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8:17" ht="15"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8:17" ht="15"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8:17" ht="15"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8:17" ht="15"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8:17" ht="15"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8:17" ht="15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5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5"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8:17" ht="15"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8:17" ht="15"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8:17" ht="15"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8:17" ht="15"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8:17" ht="15"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8:17" ht="15"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8:17" ht="15"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8:17" ht="15"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8:17" ht="15"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8:17" ht="15"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8:17" ht="15"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8:17" ht="15"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8:17" ht="15"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8:17" ht="15"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8:17" ht="15"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8:17" ht="15"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8:17" ht="15"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8:17" ht="15"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8:17" ht="15"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8:17" ht="15"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8:17" ht="15"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8:17" ht="15"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8:17" ht="15"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8:17" ht="15"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8:17" ht="15"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8:17" ht="15"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8:17" ht="15"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8:17" ht="15"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8:17" ht="15"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8:17" ht="15"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8:17" ht="15"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8:17" ht="15"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8:17" ht="15"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8:17" ht="15"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8:17" ht="15"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8:17" ht="15"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8:17" ht="15"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8:17" ht="15">
      <c r="H131" s="40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8:17" ht="15">
      <c r="H132" s="40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8:17" ht="15">
      <c r="H133" s="40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8:17" ht="15">
      <c r="H134" s="40"/>
      <c r="I134" s="40"/>
      <c r="J134" s="40"/>
      <c r="K134" s="40"/>
      <c r="L134" s="40"/>
      <c r="M134" s="40"/>
      <c r="N134" s="40"/>
      <c r="O134" s="40"/>
      <c r="P134" s="40"/>
      <c r="Q134" s="40"/>
    </row>
  </sheetData>
  <sheetProtection/>
  <protectedRanges>
    <protectedRange sqref="G3:G9" name="Speed 3 Min"/>
    <protectedRange password="CF7A" sqref="D3:F9" name="Speed 3 Min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12"/>
  <sheetViews>
    <sheetView zoomScalePageLayoutView="0" workbookViewId="0" topLeftCell="A1">
      <selection activeCell="A8" sqref="A8:IV8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7" width="3.421875" style="0" bestFit="1" customWidth="1"/>
    <col min="8" max="9" width="3.421875" style="0" customWidth="1"/>
    <col min="10" max="10" width="9.140625" style="0" customWidth="1"/>
    <col min="11" max="11" width="5.00390625" style="0" bestFit="1" customWidth="1"/>
    <col min="12" max="14" width="6.140625" style="0" bestFit="1" customWidth="1"/>
    <col min="15" max="16" width="3.421875" style="0" customWidth="1"/>
    <col min="17" max="17" width="9.8515625" style="0" customWidth="1"/>
    <col min="18" max="18" width="11.140625" style="0" bestFit="1" customWidth="1"/>
    <col min="19" max="19" width="10.140625" style="0" bestFit="1" customWidth="1"/>
    <col min="20" max="20" width="18.57421875" style="0" bestFit="1" customWidth="1"/>
  </cols>
  <sheetData>
    <row r="1" spans="1:22" ht="15">
      <c r="A1" s="41"/>
      <c r="B1" s="42"/>
      <c r="C1" s="42"/>
      <c r="D1" s="133" t="s">
        <v>22</v>
      </c>
      <c r="E1" s="133"/>
      <c r="F1" s="133"/>
      <c r="G1" s="133"/>
      <c r="H1" s="133"/>
      <c r="I1" s="133"/>
      <c r="J1" s="133"/>
      <c r="K1" s="134" t="s">
        <v>23</v>
      </c>
      <c r="L1" s="134"/>
      <c r="M1" s="134"/>
      <c r="N1" s="134"/>
      <c r="O1" s="134"/>
      <c r="P1" s="134"/>
      <c r="Q1" s="134"/>
      <c r="R1" s="43"/>
      <c r="S1" s="44"/>
      <c r="T1" s="44"/>
      <c r="U1" s="45"/>
      <c r="V1" s="46"/>
    </row>
    <row r="2" spans="1:22" ht="15">
      <c r="A2" s="47" t="s">
        <v>4</v>
      </c>
      <c r="B2" s="48" t="s">
        <v>5</v>
      </c>
      <c r="C2" s="48" t="s">
        <v>6</v>
      </c>
      <c r="D2" s="49" t="s">
        <v>24</v>
      </c>
      <c r="E2" s="49" t="s">
        <v>25</v>
      </c>
      <c r="F2" s="49" t="s">
        <v>26</v>
      </c>
      <c r="G2" s="49" t="s">
        <v>27</v>
      </c>
      <c r="H2" s="49" t="s">
        <v>73</v>
      </c>
      <c r="I2" s="49" t="s">
        <v>74</v>
      </c>
      <c r="J2" s="50" t="s">
        <v>28</v>
      </c>
      <c r="K2" s="51" t="s">
        <v>24</v>
      </c>
      <c r="L2" s="51" t="s">
        <v>25</v>
      </c>
      <c r="M2" s="51" t="s">
        <v>26</v>
      </c>
      <c r="N2" s="51" t="s">
        <v>27</v>
      </c>
      <c r="O2" s="51" t="s">
        <v>73</v>
      </c>
      <c r="P2" s="51" t="s">
        <v>74</v>
      </c>
      <c r="Q2" s="52" t="s">
        <v>28</v>
      </c>
      <c r="R2" s="53" t="s">
        <v>29</v>
      </c>
      <c r="S2" s="54" t="s">
        <v>10</v>
      </c>
      <c r="T2" s="55" t="s">
        <v>30</v>
      </c>
      <c r="U2" s="45"/>
      <c r="V2" s="45" t="s">
        <v>28</v>
      </c>
    </row>
    <row r="3" spans="1:22" ht="15">
      <c r="A3" s="56">
        <v>1</v>
      </c>
      <c r="B3" s="32" t="str">
        <f>IF(Berechnung!B3="","",Berechnung!B3)</f>
        <v>Gentina</v>
      </c>
      <c r="C3" s="32" t="str">
        <f>IF(Berechnung!C3="","",Berechnung!C3)</f>
        <v>Gashi</v>
      </c>
      <c r="D3" s="115">
        <v>0</v>
      </c>
      <c r="E3" s="115">
        <v>19</v>
      </c>
      <c r="F3" s="115">
        <v>16</v>
      </c>
      <c r="G3" s="115">
        <v>5</v>
      </c>
      <c r="H3" s="115">
        <v>0</v>
      </c>
      <c r="I3" s="115">
        <v>0</v>
      </c>
      <c r="J3" s="57">
        <f>(D3*$V$3)+(E3*$V$4)+(F3*$V$5)+(G3*$V$6)+(H3*$V$7)+(I3*$V$8)</f>
        <v>48.19</v>
      </c>
      <c r="K3" s="108">
        <v>0</v>
      </c>
      <c r="L3" s="108">
        <v>19</v>
      </c>
      <c r="M3" s="108">
        <v>18</v>
      </c>
      <c r="N3" s="108">
        <v>5</v>
      </c>
      <c r="O3" s="108">
        <v>0</v>
      </c>
      <c r="P3" s="108">
        <v>0</v>
      </c>
      <c r="Q3" s="58">
        <f>(K3*$V$3)+(L3*$V$4)+(M3*$V$5)+(N3*$V$6)+(O3*$V$7)+(P3*$V$8)</f>
        <v>50.85</v>
      </c>
      <c r="R3" s="59">
        <f>AVERAGE(Q3,J3)</f>
        <v>49.519999999999996</v>
      </c>
      <c r="S3" s="60">
        <f>R3*2.5</f>
        <v>123.79999999999998</v>
      </c>
      <c r="T3" s="61">
        <f>ABS(J3-Q3)</f>
        <v>2.6600000000000037</v>
      </c>
      <c r="U3" s="45" t="s">
        <v>31</v>
      </c>
      <c r="V3" s="46">
        <v>0.75</v>
      </c>
    </row>
    <row r="4" spans="1:22" ht="15">
      <c r="A4" s="56">
        <v>2</v>
      </c>
      <c r="B4" s="32" t="str">
        <f>IF(Berechnung!B4="","",Berechnung!B4)</f>
        <v>Hannah</v>
      </c>
      <c r="C4" s="32" t="str">
        <f>IF(Berechnung!C4="","",Berechnung!C4)</f>
        <v>Göttfert</v>
      </c>
      <c r="D4" s="115">
        <v>0</v>
      </c>
      <c r="E4" s="115">
        <v>10</v>
      </c>
      <c r="F4" s="115">
        <v>8</v>
      </c>
      <c r="G4" s="115">
        <v>11</v>
      </c>
      <c r="H4" s="115">
        <v>2</v>
      </c>
      <c r="I4" s="115">
        <v>0</v>
      </c>
      <c r="J4" s="57">
        <f aca="true" t="shared" si="0" ref="J4:J9">(D4*$V$3)+(E4*$V$4)+(F4*$V$5)+(G4*$V$6)+(H4*$V$7)+(I4*$V$8)</f>
        <v>47.54</v>
      </c>
      <c r="K4" s="108">
        <v>0</v>
      </c>
      <c r="L4" s="108">
        <v>12</v>
      </c>
      <c r="M4" s="108">
        <v>9</v>
      </c>
      <c r="N4" s="108">
        <v>7</v>
      </c>
      <c r="O4" s="108">
        <v>1</v>
      </c>
      <c r="P4" s="108">
        <v>0</v>
      </c>
      <c r="Q4" s="58">
        <f aca="true" t="shared" si="1" ref="Q4:Q9">(K4*$V$3)+(L4*$V$4)+(M4*$V$5)+(N4*$V$6)+(O4*$V$7)+(P4*$V$8)</f>
        <v>39.65</v>
      </c>
      <c r="R4" s="59">
        <f aca="true" t="shared" si="2" ref="R4:R9">AVERAGE(Q4,J4)</f>
        <v>43.595</v>
      </c>
      <c r="S4" s="60">
        <f aca="true" t="shared" si="3" ref="S4:S9">R4*2.5</f>
        <v>108.9875</v>
      </c>
      <c r="T4" s="61">
        <f aca="true" t="shared" si="4" ref="T4:T9">ABS(J4-Q4)</f>
        <v>7.890000000000001</v>
      </c>
      <c r="U4" s="45" t="s">
        <v>32</v>
      </c>
      <c r="V4" s="46">
        <v>0.89</v>
      </c>
    </row>
    <row r="5" spans="1:22" ht="15">
      <c r="A5" s="56">
        <v>3</v>
      </c>
      <c r="B5" s="32" t="str">
        <f>IF(Berechnung!B5="","",Berechnung!B5)</f>
        <v>Timna</v>
      </c>
      <c r="C5" s="32" t="str">
        <f>IF(Berechnung!C5="","",Berechnung!C5)</f>
        <v>Kretschmer</v>
      </c>
      <c r="D5" s="115">
        <v>6</v>
      </c>
      <c r="E5" s="115">
        <v>21</v>
      </c>
      <c r="F5" s="115">
        <v>0</v>
      </c>
      <c r="G5" s="115">
        <v>1</v>
      </c>
      <c r="H5" s="115">
        <v>0</v>
      </c>
      <c r="I5" s="115">
        <v>0</v>
      </c>
      <c r="J5" s="57">
        <f t="shared" si="0"/>
        <v>25.19</v>
      </c>
      <c r="K5" s="108">
        <v>3</v>
      </c>
      <c r="L5" s="108">
        <v>22</v>
      </c>
      <c r="M5" s="108">
        <v>2</v>
      </c>
      <c r="N5" s="108">
        <v>1</v>
      </c>
      <c r="O5" s="108">
        <v>0</v>
      </c>
      <c r="P5" s="108">
        <v>0</v>
      </c>
      <c r="Q5" s="58">
        <f t="shared" si="1"/>
        <v>26.490000000000002</v>
      </c>
      <c r="R5" s="59">
        <f t="shared" si="2"/>
        <v>25.840000000000003</v>
      </c>
      <c r="S5" s="60">
        <f t="shared" si="3"/>
        <v>64.60000000000001</v>
      </c>
      <c r="T5" s="61">
        <f t="shared" si="4"/>
        <v>1.3000000000000007</v>
      </c>
      <c r="U5" s="45" t="s">
        <v>33</v>
      </c>
      <c r="V5" s="46">
        <v>1.33</v>
      </c>
    </row>
    <row r="6" spans="1:22" ht="15">
      <c r="A6" s="56">
        <v>4</v>
      </c>
      <c r="B6" s="32" t="str">
        <f>IF(Berechnung!B6="","",Berechnung!B6)</f>
        <v>Katrin</v>
      </c>
      <c r="C6" s="32" t="str">
        <f>IF(Berechnung!C6="","",Berechnung!C6)</f>
        <v>Böhm</v>
      </c>
      <c r="D6" s="115">
        <v>0</v>
      </c>
      <c r="E6" s="115">
        <v>20</v>
      </c>
      <c r="F6" s="115">
        <v>11</v>
      </c>
      <c r="G6" s="115">
        <v>7</v>
      </c>
      <c r="H6" s="115">
        <v>0</v>
      </c>
      <c r="I6" s="115">
        <v>0</v>
      </c>
      <c r="J6" s="57">
        <f t="shared" si="0"/>
        <v>46.43</v>
      </c>
      <c r="K6" s="108">
        <v>0</v>
      </c>
      <c r="L6" s="108">
        <v>25</v>
      </c>
      <c r="M6" s="108">
        <v>10</v>
      </c>
      <c r="N6" s="108">
        <v>8</v>
      </c>
      <c r="O6" s="108">
        <v>0</v>
      </c>
      <c r="P6" s="108">
        <v>0</v>
      </c>
      <c r="Q6" s="58">
        <f t="shared" si="1"/>
        <v>51.55</v>
      </c>
      <c r="R6" s="59">
        <f t="shared" si="2"/>
        <v>48.989999999999995</v>
      </c>
      <c r="S6" s="60">
        <f t="shared" si="3"/>
        <v>122.475</v>
      </c>
      <c r="T6" s="61">
        <f t="shared" si="4"/>
        <v>5.119999999999997</v>
      </c>
      <c r="U6" s="45" t="s">
        <v>34</v>
      </c>
      <c r="V6" s="46">
        <v>2</v>
      </c>
    </row>
    <row r="7" spans="1:22" ht="15">
      <c r="A7" s="56">
        <v>5</v>
      </c>
      <c r="B7" s="32" t="str">
        <f>IF(Berechnung!B7="","",Berechnung!B7)</f>
        <v>Melanie</v>
      </c>
      <c r="C7" s="32" t="str">
        <f>IF(Berechnung!C7="","",Berechnung!C7)</f>
        <v>Trinko</v>
      </c>
      <c r="D7" s="115">
        <v>3</v>
      </c>
      <c r="E7" s="115">
        <v>17</v>
      </c>
      <c r="F7" s="115">
        <v>2</v>
      </c>
      <c r="G7" s="115">
        <v>3</v>
      </c>
      <c r="H7" s="115">
        <v>0</v>
      </c>
      <c r="I7" s="115">
        <v>0</v>
      </c>
      <c r="J7" s="57">
        <f t="shared" si="0"/>
        <v>26.040000000000003</v>
      </c>
      <c r="K7" s="108">
        <v>5</v>
      </c>
      <c r="L7" s="108">
        <v>23</v>
      </c>
      <c r="M7" s="108">
        <v>2</v>
      </c>
      <c r="N7" s="108">
        <v>2</v>
      </c>
      <c r="O7" s="108">
        <v>0</v>
      </c>
      <c r="P7" s="108">
        <v>0</v>
      </c>
      <c r="Q7" s="58">
        <f t="shared" si="1"/>
        <v>30.88</v>
      </c>
      <c r="R7" s="59">
        <f t="shared" si="2"/>
        <v>28.46</v>
      </c>
      <c r="S7" s="60">
        <f t="shared" si="3"/>
        <v>71.15</v>
      </c>
      <c r="T7" s="61">
        <f t="shared" si="4"/>
        <v>4.839999999999996</v>
      </c>
      <c r="U7" s="45" t="s">
        <v>75</v>
      </c>
      <c r="V7" s="46">
        <v>3</v>
      </c>
    </row>
    <row r="8" spans="1:22" ht="15">
      <c r="A8" s="56">
        <v>6</v>
      </c>
      <c r="B8" s="32" t="str">
        <f>IF(Berechnung!B8="","",Berechnung!B8)</f>
        <v>Nadja</v>
      </c>
      <c r="C8" s="32" t="str">
        <f>IF(Berechnung!C8="","",Berechnung!C8)</f>
        <v>Garber</v>
      </c>
      <c r="D8" s="115">
        <v>1</v>
      </c>
      <c r="E8" s="115">
        <v>18</v>
      </c>
      <c r="F8" s="115">
        <v>11</v>
      </c>
      <c r="G8" s="115">
        <v>9</v>
      </c>
      <c r="H8" s="115">
        <v>1</v>
      </c>
      <c r="I8" s="115">
        <v>0</v>
      </c>
      <c r="J8" s="57">
        <f t="shared" si="0"/>
        <v>52.4</v>
      </c>
      <c r="K8" s="108">
        <v>0</v>
      </c>
      <c r="L8" s="108">
        <v>16</v>
      </c>
      <c r="M8" s="108">
        <v>15</v>
      </c>
      <c r="N8" s="108">
        <v>8</v>
      </c>
      <c r="O8" s="108">
        <v>1</v>
      </c>
      <c r="P8" s="108">
        <v>0</v>
      </c>
      <c r="Q8" s="58">
        <f t="shared" si="1"/>
        <v>53.190000000000005</v>
      </c>
      <c r="R8" s="59">
        <f t="shared" si="2"/>
        <v>52.795</v>
      </c>
      <c r="S8" s="60">
        <f t="shared" si="3"/>
        <v>131.9875</v>
      </c>
      <c r="T8" s="61">
        <f t="shared" si="4"/>
        <v>0.7900000000000063</v>
      </c>
      <c r="U8" s="45" t="s">
        <v>76</v>
      </c>
      <c r="V8" s="46">
        <v>4.5</v>
      </c>
    </row>
    <row r="9" spans="1:22" ht="15">
      <c r="A9" s="56">
        <v>7</v>
      </c>
      <c r="B9" s="32" t="str">
        <f>IF(Berechnung!B9="","",Berechnung!B9)</f>
        <v>Laura</v>
      </c>
      <c r="C9" s="32" t="str">
        <f>IF(Berechnung!C9="","",Berechnung!C9)</f>
        <v>Göttfert</v>
      </c>
      <c r="D9" s="115">
        <v>0</v>
      </c>
      <c r="E9" s="115">
        <v>13</v>
      </c>
      <c r="F9" s="115">
        <v>14</v>
      </c>
      <c r="G9" s="115">
        <v>9</v>
      </c>
      <c r="H9" s="115">
        <v>4</v>
      </c>
      <c r="I9" s="115">
        <v>0</v>
      </c>
      <c r="J9" s="57">
        <f t="shared" si="0"/>
        <v>60.19</v>
      </c>
      <c r="K9" s="108">
        <v>0</v>
      </c>
      <c r="L9" s="108">
        <v>12</v>
      </c>
      <c r="M9" s="108">
        <v>12</v>
      </c>
      <c r="N9" s="108">
        <v>12</v>
      </c>
      <c r="O9" s="108">
        <v>2</v>
      </c>
      <c r="P9" s="108">
        <v>0</v>
      </c>
      <c r="Q9" s="58">
        <f t="shared" si="1"/>
        <v>56.64</v>
      </c>
      <c r="R9" s="59">
        <f t="shared" si="2"/>
        <v>58.415</v>
      </c>
      <c r="S9" s="60">
        <f t="shared" si="3"/>
        <v>146.0375</v>
      </c>
      <c r="T9" s="61">
        <f t="shared" si="4"/>
        <v>3.549999999999997</v>
      </c>
      <c r="U9" s="62"/>
      <c r="V9" s="46"/>
    </row>
    <row r="12" spans="4:22" ht="15">
      <c r="D12" s="87" t="s">
        <v>57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</sheetData>
  <sheetProtection/>
  <protectedRanges>
    <protectedRange sqref="O3:P9 H3:I9" name="Diffculty"/>
    <protectedRange password="CF7A" sqref="D3:G9" name="Diffculty_1"/>
    <protectedRange password="CF7A" sqref="K3:N9" name="Diffculty_2"/>
  </protectedRanges>
  <mergeCells count="2">
    <mergeCell ref="D1:J1"/>
    <mergeCell ref="K1:Q1"/>
  </mergeCells>
  <conditionalFormatting sqref="A3:T9">
    <cfRule type="expression" priority="1" dxfId="7">
      <formula>$T3&gt;7.999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3"/>
  <sheetViews>
    <sheetView zoomScalePageLayoutView="0" workbookViewId="0" topLeftCell="A1">
      <selection activeCell="A9" sqref="A9:IV9"/>
    </sheetView>
  </sheetViews>
  <sheetFormatPr defaultColWidth="11.421875" defaultRowHeight="15"/>
  <cols>
    <col min="1" max="1" width="4.00390625" style="0" bestFit="1" customWidth="1"/>
    <col min="2" max="2" width="12.8515625" style="0" bestFit="1" customWidth="1"/>
    <col min="3" max="3" width="11.00390625" style="0" bestFit="1" customWidth="1"/>
    <col min="4" max="4" width="6.28125" style="0" customWidth="1"/>
    <col min="5" max="5" width="9.140625" style="0" bestFit="1" customWidth="1"/>
    <col min="6" max="6" width="11.8515625" style="0" bestFit="1" customWidth="1"/>
    <col min="7" max="7" width="6.00390625" style="0" bestFit="1" customWidth="1"/>
    <col min="8" max="8" width="14.57421875" style="0" bestFit="1" customWidth="1"/>
    <col min="9" max="9" width="8.57421875" style="0" customWidth="1"/>
    <col min="10" max="10" width="6.57421875" style="0" customWidth="1"/>
    <col min="11" max="11" width="9.140625" style="0" bestFit="1" customWidth="1"/>
    <col min="12" max="12" width="11.8515625" style="0" bestFit="1" customWidth="1"/>
    <col min="13" max="13" width="6.00390625" style="0" bestFit="1" customWidth="1"/>
    <col min="14" max="14" width="14.57421875" style="0" bestFit="1" customWidth="1"/>
    <col min="15" max="15" width="8.7109375" style="0" customWidth="1"/>
    <col min="16" max="16" width="13.421875" style="0" customWidth="1"/>
    <col min="17" max="17" width="10.8515625" style="0" bestFit="1" customWidth="1"/>
  </cols>
  <sheetData>
    <row r="1" spans="1:17" ht="15">
      <c r="A1" s="41"/>
      <c r="B1" s="42"/>
      <c r="C1" s="42"/>
      <c r="D1" s="133" t="s">
        <v>79</v>
      </c>
      <c r="E1" s="133"/>
      <c r="F1" s="133"/>
      <c r="G1" s="133"/>
      <c r="H1" s="133"/>
      <c r="I1" s="133"/>
      <c r="J1" s="135" t="s">
        <v>80</v>
      </c>
      <c r="K1" s="135"/>
      <c r="L1" s="135"/>
      <c r="M1" s="135"/>
      <c r="N1" s="135"/>
      <c r="O1" s="135"/>
      <c r="P1" s="43"/>
      <c r="Q1" s="46"/>
    </row>
    <row r="2" spans="1:17" ht="15">
      <c r="A2" s="47" t="s">
        <v>4</v>
      </c>
      <c r="B2" s="48" t="s">
        <v>5</v>
      </c>
      <c r="C2" s="48" t="s">
        <v>6</v>
      </c>
      <c r="D2" s="63" t="s">
        <v>35</v>
      </c>
      <c r="E2" s="63" t="s">
        <v>36</v>
      </c>
      <c r="F2" s="63" t="s">
        <v>77</v>
      </c>
      <c r="G2" s="63" t="s">
        <v>85</v>
      </c>
      <c r="H2" s="49" t="s">
        <v>84</v>
      </c>
      <c r="I2" s="50" t="s">
        <v>37</v>
      </c>
      <c r="J2" s="64" t="s">
        <v>35</v>
      </c>
      <c r="K2" s="64" t="s">
        <v>36</v>
      </c>
      <c r="L2" s="64" t="s">
        <v>77</v>
      </c>
      <c r="M2" s="64" t="s">
        <v>85</v>
      </c>
      <c r="N2" s="64" t="s">
        <v>84</v>
      </c>
      <c r="O2" s="65" t="s">
        <v>37</v>
      </c>
      <c r="P2" s="53" t="s">
        <v>10</v>
      </c>
      <c r="Q2" s="45" t="s">
        <v>38</v>
      </c>
    </row>
    <row r="3" spans="1:17" ht="15">
      <c r="A3" s="56">
        <v>1</v>
      </c>
      <c r="B3" s="32" t="str">
        <f>IF(Berechnung!B3="","",Berechnung!B3)</f>
        <v>Gentina</v>
      </c>
      <c r="C3" s="32" t="str">
        <f>IF(Berechnung!C3="","",Berechnung!C3)</f>
        <v>Gashi</v>
      </c>
      <c r="D3" s="117">
        <v>6</v>
      </c>
      <c r="E3" s="117">
        <v>3.5</v>
      </c>
      <c r="F3" s="126">
        <v>6</v>
      </c>
      <c r="G3" s="117">
        <v>7.5</v>
      </c>
      <c r="H3" s="117">
        <v>7.5</v>
      </c>
      <c r="I3" s="96">
        <f>(SUM((D3*0.75)+(E3*0.75)+(F3*0.5)+G3+H3))*5</f>
        <v>125.625</v>
      </c>
      <c r="J3" s="119">
        <v>5</v>
      </c>
      <c r="K3" s="119">
        <v>2</v>
      </c>
      <c r="L3" s="119">
        <v>5.5</v>
      </c>
      <c r="M3" s="119">
        <v>7</v>
      </c>
      <c r="N3" s="119">
        <v>7</v>
      </c>
      <c r="O3" s="65">
        <f>(SUM((J3*0.75)+(K3*0.75)+(L3*0.5)+M3+N3))*5</f>
        <v>110</v>
      </c>
      <c r="P3" s="59">
        <f aca="true" t="shared" si="0" ref="P3:P9">AVERAGE(O3,I3)</f>
        <v>117.8125</v>
      </c>
      <c r="Q3" s="46">
        <f aca="true" t="shared" si="1" ref="Q3:Q9">ABS(I3-O3)</f>
        <v>15.625</v>
      </c>
    </row>
    <row r="4" spans="1:17" ht="15">
      <c r="A4" s="56">
        <v>2</v>
      </c>
      <c r="B4" s="32" t="str">
        <f>IF(Berechnung!B4="","",Berechnung!B4)</f>
        <v>Hannah</v>
      </c>
      <c r="C4" s="32" t="str">
        <f>IF(Berechnung!C4="","",Berechnung!C4)</f>
        <v>Göttfert</v>
      </c>
      <c r="D4" s="117">
        <v>7</v>
      </c>
      <c r="E4" s="117">
        <v>6.5</v>
      </c>
      <c r="F4" s="117">
        <v>6.5</v>
      </c>
      <c r="G4" s="117">
        <v>6</v>
      </c>
      <c r="H4" s="117">
        <v>7</v>
      </c>
      <c r="I4" s="120">
        <f aca="true" t="shared" si="2" ref="I4:I9">(SUM((D4*0.75)+(E4*0.75)+(F4*0.5)+G4+H4))*5</f>
        <v>131.875</v>
      </c>
      <c r="J4" s="119">
        <v>7</v>
      </c>
      <c r="K4" s="119">
        <v>5.5</v>
      </c>
      <c r="L4" s="119">
        <v>6.5</v>
      </c>
      <c r="M4" s="119">
        <v>6.5</v>
      </c>
      <c r="N4" s="127">
        <v>7.5</v>
      </c>
      <c r="O4" s="118">
        <f aca="true" t="shared" si="3" ref="O4:O9">(SUM((J4*0.75)+(K4*0.75)+(L4*0.5)+M4+N4))*5</f>
        <v>133.125</v>
      </c>
      <c r="P4" s="59">
        <f t="shared" si="0"/>
        <v>132.5</v>
      </c>
      <c r="Q4" s="46">
        <f t="shared" si="1"/>
        <v>1.25</v>
      </c>
    </row>
    <row r="5" spans="1:17" ht="15">
      <c r="A5" s="56">
        <v>3</v>
      </c>
      <c r="B5" s="32" t="str">
        <f>IF(Berechnung!B5="","",Berechnung!B5)</f>
        <v>Timna</v>
      </c>
      <c r="C5" s="32" t="str">
        <f>IF(Berechnung!C5="","",Berechnung!C5)</f>
        <v>Kretschmer</v>
      </c>
      <c r="D5" s="117">
        <v>5</v>
      </c>
      <c r="E5" s="117">
        <v>4</v>
      </c>
      <c r="F5" s="117">
        <v>5</v>
      </c>
      <c r="G5" s="117">
        <v>6</v>
      </c>
      <c r="H5" s="117">
        <v>6.5</v>
      </c>
      <c r="I5" s="120">
        <f t="shared" si="2"/>
        <v>108.75</v>
      </c>
      <c r="J5" s="119">
        <v>4.5</v>
      </c>
      <c r="K5" s="119">
        <v>3.5</v>
      </c>
      <c r="L5" s="119">
        <v>5.5</v>
      </c>
      <c r="M5" s="119">
        <v>6</v>
      </c>
      <c r="N5" s="119">
        <v>6</v>
      </c>
      <c r="O5" s="118">
        <f t="shared" si="3"/>
        <v>103.75</v>
      </c>
      <c r="P5" s="59">
        <f t="shared" si="0"/>
        <v>106.25</v>
      </c>
      <c r="Q5" s="46">
        <f t="shared" si="1"/>
        <v>5</v>
      </c>
    </row>
    <row r="6" spans="1:17" ht="15">
      <c r="A6" s="56">
        <v>4</v>
      </c>
      <c r="B6" s="32" t="str">
        <f>IF(Berechnung!B6="","",Berechnung!B6)</f>
        <v>Katrin</v>
      </c>
      <c r="C6" s="32" t="str">
        <f>IF(Berechnung!C6="","",Berechnung!C6)</f>
        <v>Böhm</v>
      </c>
      <c r="D6" s="117">
        <v>6.5</v>
      </c>
      <c r="E6" s="117">
        <v>4</v>
      </c>
      <c r="F6" s="117">
        <v>6.5</v>
      </c>
      <c r="G6" s="117">
        <v>7</v>
      </c>
      <c r="H6" s="117">
        <v>7.5</v>
      </c>
      <c r="I6" s="120">
        <f t="shared" si="2"/>
        <v>128.125</v>
      </c>
      <c r="J6" s="119">
        <v>6</v>
      </c>
      <c r="K6" s="119">
        <v>3.5</v>
      </c>
      <c r="L6" s="119">
        <v>5.5</v>
      </c>
      <c r="M6" s="119">
        <v>7</v>
      </c>
      <c r="N6" s="119">
        <v>7.5</v>
      </c>
      <c r="O6" s="118">
        <f t="shared" si="3"/>
        <v>121.875</v>
      </c>
      <c r="P6" s="59">
        <f t="shared" si="0"/>
        <v>125</v>
      </c>
      <c r="Q6" s="46">
        <f t="shared" si="1"/>
        <v>6.25</v>
      </c>
    </row>
    <row r="7" spans="1:17" ht="15">
      <c r="A7" s="56">
        <v>5</v>
      </c>
      <c r="B7" s="32" t="str">
        <f>IF(Berechnung!B7="","",Berechnung!B7)</f>
        <v>Melanie</v>
      </c>
      <c r="C7" s="32" t="str">
        <f>IF(Berechnung!C7="","",Berechnung!C7)</f>
        <v>Trinko</v>
      </c>
      <c r="D7" s="117">
        <v>5.5</v>
      </c>
      <c r="E7" s="117">
        <v>3.5</v>
      </c>
      <c r="F7" s="117">
        <v>4.5</v>
      </c>
      <c r="G7" s="117">
        <v>4.5</v>
      </c>
      <c r="H7" s="117">
        <v>4.5</v>
      </c>
      <c r="I7" s="120">
        <f t="shared" si="2"/>
        <v>90</v>
      </c>
      <c r="J7" s="119">
        <v>5.5</v>
      </c>
      <c r="K7" s="119">
        <v>3.5</v>
      </c>
      <c r="L7" s="127">
        <v>5</v>
      </c>
      <c r="M7" s="119">
        <v>4</v>
      </c>
      <c r="N7" s="119">
        <v>4.5</v>
      </c>
      <c r="O7" s="118">
        <f t="shared" si="3"/>
        <v>88.75</v>
      </c>
      <c r="P7" s="59">
        <f t="shared" si="0"/>
        <v>89.375</v>
      </c>
      <c r="Q7" s="46">
        <f t="shared" si="1"/>
        <v>1.25</v>
      </c>
    </row>
    <row r="8" spans="1:17" ht="15">
      <c r="A8" s="56">
        <v>6</v>
      </c>
      <c r="B8" s="32" t="str">
        <f>IF(Berechnung!B8="","",Berechnung!B8)</f>
        <v>Nadja</v>
      </c>
      <c r="C8" s="32" t="str">
        <f>IF(Berechnung!C8="","",Berechnung!C8)</f>
        <v>Garber</v>
      </c>
      <c r="D8" s="117">
        <v>5</v>
      </c>
      <c r="E8" s="117">
        <v>5</v>
      </c>
      <c r="F8" s="117">
        <v>5.5</v>
      </c>
      <c r="G8" s="117">
        <v>6</v>
      </c>
      <c r="H8" s="117">
        <v>6.5</v>
      </c>
      <c r="I8" s="120">
        <f t="shared" si="2"/>
        <v>113.75</v>
      </c>
      <c r="J8" s="119">
        <v>5</v>
      </c>
      <c r="K8" s="119">
        <v>3.5</v>
      </c>
      <c r="L8" s="119">
        <v>6</v>
      </c>
      <c r="M8" s="119">
        <v>6</v>
      </c>
      <c r="N8" s="119">
        <v>6.5</v>
      </c>
      <c r="O8" s="118">
        <f t="shared" si="3"/>
        <v>109.375</v>
      </c>
      <c r="P8" s="59">
        <f t="shared" si="0"/>
        <v>111.5625</v>
      </c>
      <c r="Q8" s="46">
        <f t="shared" si="1"/>
        <v>4.375</v>
      </c>
    </row>
    <row r="9" spans="1:17" ht="15">
      <c r="A9" s="56">
        <v>7</v>
      </c>
      <c r="B9" s="32" t="str">
        <f>IF(Berechnung!B9="","",Berechnung!B9)</f>
        <v>Laura</v>
      </c>
      <c r="C9" s="32" t="str">
        <f>IF(Berechnung!C9="","",Berechnung!C9)</f>
        <v>Göttfert</v>
      </c>
      <c r="D9" s="117">
        <v>7</v>
      </c>
      <c r="E9" s="117">
        <v>6.5</v>
      </c>
      <c r="F9" s="117">
        <v>6.5</v>
      </c>
      <c r="G9" s="117">
        <v>7.5</v>
      </c>
      <c r="H9" s="117">
        <v>7.5</v>
      </c>
      <c r="I9" s="120">
        <f t="shared" si="2"/>
        <v>141.875</v>
      </c>
      <c r="J9" s="119">
        <v>7</v>
      </c>
      <c r="K9" s="119">
        <v>6</v>
      </c>
      <c r="L9" s="119">
        <v>6</v>
      </c>
      <c r="M9" s="119">
        <v>7</v>
      </c>
      <c r="N9" s="119">
        <v>7.5</v>
      </c>
      <c r="O9" s="118">
        <f t="shared" si="3"/>
        <v>136.25</v>
      </c>
      <c r="P9" s="59">
        <f t="shared" si="0"/>
        <v>139.0625</v>
      </c>
      <c r="Q9" s="46">
        <f t="shared" si="1"/>
        <v>5.625</v>
      </c>
    </row>
    <row r="11" spans="4:17" ht="15">
      <c r="D11" s="87" t="s">
        <v>57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3" ht="18.75">
      <c r="D13" s="94" t="s">
        <v>78</v>
      </c>
    </row>
  </sheetData>
  <sheetProtection/>
  <protectedRanges>
    <protectedRange password="CF7A" sqref="D3:H9" name="P1_1"/>
    <protectedRange password="CF7A" sqref="J3:N9" name="P2_1"/>
  </protectedRanges>
  <mergeCells count="2">
    <mergeCell ref="D1:I1"/>
    <mergeCell ref="J1:O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M14"/>
  <sheetViews>
    <sheetView zoomScalePageLayoutView="0" workbookViewId="0" topLeftCell="A1">
      <selection activeCell="L39" sqref="L39"/>
    </sheetView>
  </sheetViews>
  <sheetFormatPr defaultColWidth="11.421875" defaultRowHeight="15"/>
  <cols>
    <col min="1" max="1" width="4.00390625" style="0" bestFit="1" customWidth="1"/>
    <col min="2" max="2" width="9.8515625" style="0" bestFit="1" customWidth="1"/>
    <col min="3" max="3" width="11.00390625" style="0" bestFit="1" customWidth="1"/>
    <col min="4" max="4" width="2.8515625" style="0" bestFit="1" customWidth="1"/>
    <col min="5" max="5" width="2.57421875" style="0" bestFit="1" customWidth="1"/>
    <col min="6" max="6" width="2.421875" style="0" bestFit="1" customWidth="1"/>
    <col min="7" max="7" width="2.7109375" style="0" bestFit="1" customWidth="1"/>
    <col min="8" max="8" width="2.57421875" style="0" bestFit="1" customWidth="1"/>
    <col min="9" max="9" width="2.8515625" style="0" bestFit="1" customWidth="1"/>
    <col min="10" max="11" width="3.421875" style="0" customWidth="1"/>
    <col min="12" max="12" width="12.140625" style="0" customWidth="1"/>
    <col min="13" max="13" width="2.8515625" style="0" bestFit="1" customWidth="1"/>
    <col min="14" max="14" width="2.57421875" style="0" bestFit="1" customWidth="1"/>
    <col min="15" max="15" width="2.421875" style="0" bestFit="1" customWidth="1"/>
    <col min="16" max="16" width="2.7109375" style="0" bestFit="1" customWidth="1"/>
    <col min="17" max="17" width="2.57421875" style="0" bestFit="1" customWidth="1"/>
    <col min="18" max="18" width="2.8515625" style="0" bestFit="1" customWidth="1"/>
    <col min="19" max="19" width="3.421875" style="0" customWidth="1"/>
    <col min="20" max="20" width="3.7109375" style="0" customWidth="1"/>
    <col min="21" max="21" width="13.7109375" style="0" customWidth="1"/>
    <col min="22" max="29" width="3.57421875" style="0" customWidth="1"/>
    <col min="30" max="30" width="13.7109375" style="0" customWidth="1"/>
    <col min="31" max="32" width="4.00390625" style="0" customWidth="1"/>
    <col min="33" max="33" width="12.00390625" style="0" customWidth="1"/>
    <col min="34" max="35" width="13.28125" style="102" customWidth="1"/>
    <col min="36" max="36" width="10.140625" style="0" bestFit="1" customWidth="1"/>
    <col min="37" max="37" width="16.00390625" style="0" customWidth="1"/>
    <col min="38" max="38" width="11.8515625" style="0" customWidth="1"/>
  </cols>
  <sheetData>
    <row r="1" spans="1:38" ht="15">
      <c r="A1" s="41"/>
      <c r="B1" s="42"/>
      <c r="C1" s="42"/>
      <c r="D1" s="133" t="s">
        <v>65</v>
      </c>
      <c r="E1" s="133"/>
      <c r="F1" s="133"/>
      <c r="G1" s="133"/>
      <c r="H1" s="133"/>
      <c r="I1" s="133"/>
      <c r="J1" s="133"/>
      <c r="K1" s="133"/>
      <c r="L1" s="133"/>
      <c r="M1" s="136" t="s">
        <v>66</v>
      </c>
      <c r="N1" s="136"/>
      <c r="O1" s="136"/>
      <c r="P1" s="136"/>
      <c r="Q1" s="136"/>
      <c r="R1" s="136"/>
      <c r="S1" s="136"/>
      <c r="T1" s="136"/>
      <c r="U1" s="136"/>
      <c r="V1" s="137" t="s">
        <v>89</v>
      </c>
      <c r="W1" s="137"/>
      <c r="X1" s="137"/>
      <c r="Y1" s="137"/>
      <c r="Z1" s="137"/>
      <c r="AA1" s="137"/>
      <c r="AB1" s="137"/>
      <c r="AC1" s="137"/>
      <c r="AD1" s="137"/>
      <c r="AE1" s="138" t="s">
        <v>90</v>
      </c>
      <c r="AF1" s="138"/>
      <c r="AG1" s="42"/>
      <c r="AH1" s="100"/>
      <c r="AI1" s="100"/>
      <c r="AJ1" s="42"/>
      <c r="AK1" s="42"/>
      <c r="AL1" s="42"/>
    </row>
    <row r="2" spans="1:38" ht="15">
      <c r="A2" s="47" t="s">
        <v>4</v>
      </c>
      <c r="B2" s="48" t="s">
        <v>5</v>
      </c>
      <c r="C2" s="48" t="s">
        <v>6</v>
      </c>
      <c r="D2" s="63" t="s">
        <v>40</v>
      </c>
      <c r="E2" s="63" t="s">
        <v>39</v>
      </c>
      <c r="F2" s="66" t="s">
        <v>42</v>
      </c>
      <c r="G2" s="63" t="s">
        <v>41</v>
      </c>
      <c r="H2" s="49" t="s">
        <v>63</v>
      </c>
      <c r="I2" s="49" t="s">
        <v>43</v>
      </c>
      <c r="J2" s="49" t="s">
        <v>67</v>
      </c>
      <c r="K2" s="49" t="s">
        <v>68</v>
      </c>
      <c r="L2" s="49" t="s">
        <v>70</v>
      </c>
      <c r="M2" s="65" t="s">
        <v>40</v>
      </c>
      <c r="N2" s="65" t="s">
        <v>39</v>
      </c>
      <c r="O2" s="65" t="s">
        <v>42</v>
      </c>
      <c r="P2" s="65" t="s">
        <v>41</v>
      </c>
      <c r="Q2" s="65" t="s">
        <v>63</v>
      </c>
      <c r="R2" s="65" t="s">
        <v>43</v>
      </c>
      <c r="S2" s="65" t="s">
        <v>67</v>
      </c>
      <c r="T2" s="65" t="s">
        <v>68</v>
      </c>
      <c r="U2" s="65" t="s">
        <v>71</v>
      </c>
      <c r="V2" s="98" t="s">
        <v>40</v>
      </c>
      <c r="W2" s="98" t="s">
        <v>39</v>
      </c>
      <c r="X2" s="98" t="s">
        <v>42</v>
      </c>
      <c r="Y2" s="98" t="s">
        <v>41</v>
      </c>
      <c r="Z2" s="98" t="s">
        <v>63</v>
      </c>
      <c r="AA2" s="98" t="s">
        <v>43</v>
      </c>
      <c r="AB2" s="98" t="s">
        <v>67</v>
      </c>
      <c r="AC2" s="98" t="s">
        <v>68</v>
      </c>
      <c r="AD2" s="98" t="s">
        <v>86</v>
      </c>
      <c r="AE2" s="97" t="s">
        <v>67</v>
      </c>
      <c r="AF2" s="97" t="s">
        <v>68</v>
      </c>
      <c r="AG2" s="67" t="s">
        <v>29</v>
      </c>
      <c r="AH2" s="68" t="s">
        <v>88</v>
      </c>
      <c r="AI2" s="68" t="s">
        <v>87</v>
      </c>
      <c r="AJ2" s="67" t="s">
        <v>10</v>
      </c>
      <c r="AK2" s="68" t="s">
        <v>72</v>
      </c>
      <c r="AL2" s="67" t="s">
        <v>69</v>
      </c>
    </row>
    <row r="3" spans="1:38" ht="15">
      <c r="A3" s="56">
        <v>1</v>
      </c>
      <c r="B3" s="32" t="str">
        <f>IF(Berechnung!B3="","",Berechnung!B3)</f>
        <v>Gentina</v>
      </c>
      <c r="C3" s="32" t="str">
        <f>IF(Berechnung!C3="","",Berechnung!C3)</f>
        <v>Gashi</v>
      </c>
      <c r="D3" s="122">
        <v>2</v>
      </c>
      <c r="E3" s="122">
        <v>2</v>
      </c>
      <c r="F3" s="122">
        <v>2</v>
      </c>
      <c r="G3" s="122">
        <v>2</v>
      </c>
      <c r="H3" s="121">
        <v>2</v>
      </c>
      <c r="I3" s="121">
        <v>2</v>
      </c>
      <c r="J3" s="121">
        <v>2</v>
      </c>
      <c r="K3" s="121">
        <v>1</v>
      </c>
      <c r="L3" s="69">
        <f>IF(SUM(D3:I3)&gt;12,12,SUM(D3:I3))</f>
        <v>12</v>
      </c>
      <c r="M3" s="123">
        <v>2</v>
      </c>
      <c r="N3" s="123">
        <v>2</v>
      </c>
      <c r="O3" s="123">
        <v>2</v>
      </c>
      <c r="P3" s="123">
        <v>2</v>
      </c>
      <c r="Q3" s="123">
        <v>2</v>
      </c>
      <c r="R3" s="123">
        <v>2</v>
      </c>
      <c r="S3" s="123">
        <v>2</v>
      </c>
      <c r="T3" s="123">
        <v>1</v>
      </c>
      <c r="U3" s="70">
        <f>IF(SUM(M3:R3)&gt;12,12,SUM(M3:R3))</f>
        <v>12</v>
      </c>
      <c r="V3" s="124">
        <v>2</v>
      </c>
      <c r="W3" s="124">
        <v>2</v>
      </c>
      <c r="X3" s="124">
        <v>2</v>
      </c>
      <c r="Y3" s="124">
        <v>2</v>
      </c>
      <c r="Z3" s="124">
        <v>2</v>
      </c>
      <c r="AA3" s="124">
        <v>2</v>
      </c>
      <c r="AB3" s="124">
        <v>1</v>
      </c>
      <c r="AC3" s="124">
        <v>1</v>
      </c>
      <c r="AD3" s="99">
        <f>IF(SUM(V3:AA3)&gt;12,12,SUM(V3:AA3))</f>
        <v>12</v>
      </c>
      <c r="AE3" s="125">
        <v>2</v>
      </c>
      <c r="AF3" s="125">
        <v>0</v>
      </c>
      <c r="AG3" s="71">
        <f>AVERAGE(L3,U3,AD3)</f>
        <v>12</v>
      </c>
      <c r="AH3" s="101">
        <f>AVERAGE(J3,S3,AB3,AE3)</f>
        <v>1.75</v>
      </c>
      <c r="AI3" s="101">
        <f>AVERAGE(K3,T3,AC3,AF3)</f>
        <v>0.75</v>
      </c>
      <c r="AJ3" s="71">
        <f>AG3*50/12</f>
        <v>50</v>
      </c>
      <c r="AK3" s="71">
        <f>(AH3*12.5)+(AI3*25)</f>
        <v>40.625</v>
      </c>
      <c r="AL3" s="46">
        <f aca="true" t="shared" si="0" ref="AL3:AL9">ABS(L3-U3)</f>
        <v>0</v>
      </c>
    </row>
    <row r="4" spans="1:38" ht="15">
      <c r="A4" s="56">
        <v>2</v>
      </c>
      <c r="B4" s="32" t="str">
        <f>IF(Berechnung!B4="","",Berechnung!B4)</f>
        <v>Hannah</v>
      </c>
      <c r="C4" s="32" t="str">
        <f>IF(Berechnung!C4="","",Berechnung!C4)</f>
        <v>Göttfert</v>
      </c>
      <c r="D4" s="122">
        <v>2</v>
      </c>
      <c r="E4" s="122">
        <v>1</v>
      </c>
      <c r="F4" s="122">
        <v>2</v>
      </c>
      <c r="G4" s="122">
        <v>2</v>
      </c>
      <c r="H4" s="121">
        <v>1</v>
      </c>
      <c r="I4" s="121">
        <v>2</v>
      </c>
      <c r="J4" s="121">
        <v>5</v>
      </c>
      <c r="K4" s="121">
        <v>0</v>
      </c>
      <c r="L4" s="69">
        <f aca="true" t="shared" si="1" ref="L4:L9">IF(SUM(D4:I4)&gt;12,12,SUM(D4:I4))</f>
        <v>10</v>
      </c>
      <c r="M4" s="123">
        <v>2</v>
      </c>
      <c r="N4" s="123">
        <v>1</v>
      </c>
      <c r="O4" s="123">
        <v>2</v>
      </c>
      <c r="P4" s="123">
        <v>2</v>
      </c>
      <c r="Q4" s="123">
        <v>1</v>
      </c>
      <c r="R4" s="123">
        <v>2</v>
      </c>
      <c r="S4" s="123">
        <v>4</v>
      </c>
      <c r="T4" s="123">
        <v>0</v>
      </c>
      <c r="U4" s="70">
        <f aca="true" t="shared" si="2" ref="U4:U9">IF(SUM(M4:R4)&gt;12,12,SUM(M4:R4))</f>
        <v>10</v>
      </c>
      <c r="V4" s="124">
        <v>2</v>
      </c>
      <c r="W4" s="124">
        <v>1</v>
      </c>
      <c r="X4" s="124">
        <v>2</v>
      </c>
      <c r="Y4" s="124">
        <v>2</v>
      </c>
      <c r="Z4" s="124">
        <v>1</v>
      </c>
      <c r="AA4" s="124">
        <v>2</v>
      </c>
      <c r="AB4" s="124">
        <v>3</v>
      </c>
      <c r="AC4" s="124">
        <v>0</v>
      </c>
      <c r="AD4" s="99">
        <f aca="true" t="shared" si="3" ref="AD4:AD9">IF(SUM(V4:AA4)&gt;12,12,SUM(V4:AA4))</f>
        <v>10</v>
      </c>
      <c r="AE4" s="125">
        <v>2</v>
      </c>
      <c r="AF4" s="125">
        <v>1</v>
      </c>
      <c r="AG4" s="71">
        <f aca="true" t="shared" si="4" ref="AG4:AG9">AVERAGE(L4,U4,AD4)</f>
        <v>10</v>
      </c>
      <c r="AH4" s="101">
        <f aca="true" t="shared" si="5" ref="AH4:AH9">AVERAGE(J4,S4,AB4,AE4)</f>
        <v>3.5</v>
      </c>
      <c r="AI4" s="101">
        <f aca="true" t="shared" si="6" ref="AI4:AI9">AVERAGE(K4,T4,AC4,AF4)</f>
        <v>0.25</v>
      </c>
      <c r="AJ4" s="71">
        <f aca="true" t="shared" si="7" ref="AJ4:AJ9">AG4*50/12</f>
        <v>41.666666666666664</v>
      </c>
      <c r="AK4" s="71">
        <f aca="true" t="shared" si="8" ref="AK4:AK9">(AH4*12.5)+(AI4*25)</f>
        <v>50</v>
      </c>
      <c r="AL4" s="46">
        <f t="shared" si="0"/>
        <v>0</v>
      </c>
    </row>
    <row r="5" spans="1:38" ht="15">
      <c r="A5" s="56">
        <v>3</v>
      </c>
      <c r="B5" s="32" t="str">
        <f>IF(Berechnung!B5="","",Berechnung!B5)</f>
        <v>Timna</v>
      </c>
      <c r="C5" s="32" t="str">
        <f>IF(Berechnung!C5="","",Berechnung!C5)</f>
        <v>Kretschmer</v>
      </c>
      <c r="D5" s="122">
        <v>2</v>
      </c>
      <c r="E5" s="122">
        <v>1</v>
      </c>
      <c r="F5" s="122">
        <v>2</v>
      </c>
      <c r="G5" s="122">
        <v>2</v>
      </c>
      <c r="H5" s="121">
        <v>0</v>
      </c>
      <c r="I5" s="121">
        <v>1</v>
      </c>
      <c r="J5" s="121">
        <v>2</v>
      </c>
      <c r="K5" s="121">
        <v>0</v>
      </c>
      <c r="L5" s="69">
        <f t="shared" si="1"/>
        <v>8</v>
      </c>
      <c r="M5" s="123">
        <v>2</v>
      </c>
      <c r="N5" s="123">
        <v>0</v>
      </c>
      <c r="O5" s="123">
        <v>2</v>
      </c>
      <c r="P5" s="123">
        <v>2</v>
      </c>
      <c r="Q5" s="123">
        <v>0</v>
      </c>
      <c r="R5" s="123">
        <v>1</v>
      </c>
      <c r="S5" s="123">
        <v>2</v>
      </c>
      <c r="T5" s="123">
        <v>0</v>
      </c>
      <c r="U5" s="70">
        <f t="shared" si="2"/>
        <v>7</v>
      </c>
      <c r="V5" s="124">
        <v>2</v>
      </c>
      <c r="W5" s="124">
        <v>0</v>
      </c>
      <c r="X5" s="124">
        <v>2</v>
      </c>
      <c r="Y5" s="124">
        <v>2</v>
      </c>
      <c r="Z5" s="124">
        <v>0</v>
      </c>
      <c r="AA5" s="124">
        <v>1</v>
      </c>
      <c r="AB5" s="124">
        <v>2</v>
      </c>
      <c r="AC5" s="124">
        <v>0</v>
      </c>
      <c r="AD5" s="99">
        <f t="shared" si="3"/>
        <v>7</v>
      </c>
      <c r="AE5" s="125">
        <v>1</v>
      </c>
      <c r="AF5" s="125">
        <v>0</v>
      </c>
      <c r="AG5" s="71">
        <f t="shared" si="4"/>
        <v>7.333333333333333</v>
      </c>
      <c r="AH5" s="101">
        <f t="shared" si="5"/>
        <v>1.75</v>
      </c>
      <c r="AI5" s="101">
        <f t="shared" si="6"/>
        <v>0</v>
      </c>
      <c r="AJ5" s="71">
        <f t="shared" si="7"/>
        <v>30.555555555555554</v>
      </c>
      <c r="AK5" s="71">
        <f t="shared" si="8"/>
        <v>21.875</v>
      </c>
      <c r="AL5" s="46">
        <f t="shared" si="0"/>
        <v>1</v>
      </c>
    </row>
    <row r="6" spans="1:38" ht="15">
      <c r="A6" s="56">
        <v>4</v>
      </c>
      <c r="B6" s="32" t="str">
        <f>IF(Berechnung!B6="","",Berechnung!B6)</f>
        <v>Katrin</v>
      </c>
      <c r="C6" s="32" t="str">
        <f>IF(Berechnung!C6="","",Berechnung!C6)</f>
        <v>Böhm</v>
      </c>
      <c r="D6" s="122">
        <v>2</v>
      </c>
      <c r="E6" s="122">
        <v>2</v>
      </c>
      <c r="F6" s="122">
        <v>2</v>
      </c>
      <c r="G6" s="122">
        <v>2</v>
      </c>
      <c r="H6" s="121">
        <v>1</v>
      </c>
      <c r="I6" s="121">
        <v>2</v>
      </c>
      <c r="J6" s="121">
        <v>4</v>
      </c>
      <c r="K6" s="121">
        <v>0</v>
      </c>
      <c r="L6" s="69">
        <f t="shared" si="1"/>
        <v>11</v>
      </c>
      <c r="M6" s="123">
        <v>2</v>
      </c>
      <c r="N6" s="123">
        <v>2</v>
      </c>
      <c r="O6" s="123">
        <v>2</v>
      </c>
      <c r="P6" s="123">
        <v>2</v>
      </c>
      <c r="Q6" s="123">
        <v>0</v>
      </c>
      <c r="R6" s="123">
        <v>2</v>
      </c>
      <c r="S6" s="123">
        <v>4</v>
      </c>
      <c r="T6" s="123">
        <v>0</v>
      </c>
      <c r="U6" s="70">
        <f t="shared" si="2"/>
        <v>10</v>
      </c>
      <c r="V6" s="124">
        <v>2</v>
      </c>
      <c r="W6" s="124">
        <v>2</v>
      </c>
      <c r="X6" s="124">
        <v>2</v>
      </c>
      <c r="Y6" s="124">
        <v>2</v>
      </c>
      <c r="Z6" s="124">
        <v>1</v>
      </c>
      <c r="AA6" s="124">
        <v>1</v>
      </c>
      <c r="AB6" s="124">
        <v>4</v>
      </c>
      <c r="AC6" s="124">
        <v>0</v>
      </c>
      <c r="AD6" s="99">
        <f t="shared" si="3"/>
        <v>10</v>
      </c>
      <c r="AE6" s="125">
        <v>4</v>
      </c>
      <c r="AF6" s="125">
        <v>0</v>
      </c>
      <c r="AG6" s="71">
        <f t="shared" si="4"/>
        <v>10.333333333333334</v>
      </c>
      <c r="AH6" s="101">
        <f t="shared" si="5"/>
        <v>4</v>
      </c>
      <c r="AI6" s="101">
        <f t="shared" si="6"/>
        <v>0</v>
      </c>
      <c r="AJ6" s="71">
        <f t="shared" si="7"/>
        <v>43.055555555555564</v>
      </c>
      <c r="AK6" s="71">
        <f t="shared" si="8"/>
        <v>50</v>
      </c>
      <c r="AL6" s="46">
        <f t="shared" si="0"/>
        <v>1</v>
      </c>
    </row>
    <row r="7" spans="1:38" ht="15">
      <c r="A7" s="56">
        <v>5</v>
      </c>
      <c r="B7" s="32" t="str">
        <f>IF(Berechnung!B7="","",Berechnung!B7)</f>
        <v>Melanie</v>
      </c>
      <c r="C7" s="32" t="str">
        <f>IF(Berechnung!C7="","",Berechnung!C7)</f>
        <v>Trinko</v>
      </c>
      <c r="D7" s="122">
        <v>2</v>
      </c>
      <c r="E7" s="122">
        <v>0</v>
      </c>
      <c r="F7" s="122">
        <v>2</v>
      </c>
      <c r="G7" s="122">
        <v>2</v>
      </c>
      <c r="H7" s="121">
        <v>1</v>
      </c>
      <c r="I7" s="121">
        <v>2</v>
      </c>
      <c r="J7" s="121">
        <v>4</v>
      </c>
      <c r="K7" s="121">
        <v>0</v>
      </c>
      <c r="L7" s="69">
        <f t="shared" si="1"/>
        <v>9</v>
      </c>
      <c r="M7" s="123">
        <v>2</v>
      </c>
      <c r="N7" s="123">
        <v>0</v>
      </c>
      <c r="O7" s="123">
        <v>2</v>
      </c>
      <c r="P7" s="123">
        <v>2</v>
      </c>
      <c r="Q7" s="123">
        <v>1</v>
      </c>
      <c r="R7" s="123">
        <v>2</v>
      </c>
      <c r="S7" s="123">
        <v>4</v>
      </c>
      <c r="T7" s="123">
        <v>0</v>
      </c>
      <c r="U7" s="70">
        <f t="shared" si="2"/>
        <v>9</v>
      </c>
      <c r="V7" s="124">
        <v>2</v>
      </c>
      <c r="W7" s="124">
        <v>0</v>
      </c>
      <c r="X7" s="124">
        <v>2</v>
      </c>
      <c r="Y7" s="124">
        <v>2</v>
      </c>
      <c r="Z7" s="124">
        <v>1</v>
      </c>
      <c r="AA7" s="124">
        <v>2</v>
      </c>
      <c r="AB7" s="124">
        <v>3</v>
      </c>
      <c r="AC7" s="124">
        <v>0</v>
      </c>
      <c r="AD7" s="99">
        <f t="shared" si="3"/>
        <v>9</v>
      </c>
      <c r="AE7" s="125">
        <v>4</v>
      </c>
      <c r="AF7" s="125">
        <v>0</v>
      </c>
      <c r="AG7" s="71">
        <f t="shared" si="4"/>
        <v>9</v>
      </c>
      <c r="AH7" s="101">
        <f t="shared" si="5"/>
        <v>3.75</v>
      </c>
      <c r="AI7" s="101">
        <f t="shared" si="6"/>
        <v>0</v>
      </c>
      <c r="AJ7" s="71">
        <f t="shared" si="7"/>
        <v>37.5</v>
      </c>
      <c r="AK7" s="71">
        <f t="shared" si="8"/>
        <v>46.875</v>
      </c>
      <c r="AL7" s="46">
        <f t="shared" si="0"/>
        <v>0</v>
      </c>
    </row>
    <row r="8" spans="1:38" ht="15">
      <c r="A8" s="56">
        <v>6</v>
      </c>
      <c r="B8" s="32" t="str">
        <f>IF(Berechnung!B8="","",Berechnung!B8)</f>
        <v>Nadja</v>
      </c>
      <c r="C8" s="32" t="str">
        <f>IF(Berechnung!C8="","",Berechnung!C8)</f>
        <v>Garber</v>
      </c>
      <c r="D8" s="122">
        <v>1</v>
      </c>
      <c r="E8" s="122">
        <v>1</v>
      </c>
      <c r="F8" s="122">
        <v>2</v>
      </c>
      <c r="G8" s="122">
        <v>2</v>
      </c>
      <c r="H8" s="121">
        <v>1</v>
      </c>
      <c r="I8" s="121">
        <v>2</v>
      </c>
      <c r="J8" s="121">
        <v>8</v>
      </c>
      <c r="K8" s="121">
        <v>0</v>
      </c>
      <c r="L8" s="69">
        <f t="shared" si="1"/>
        <v>9</v>
      </c>
      <c r="M8" s="123">
        <v>1</v>
      </c>
      <c r="N8" s="123">
        <v>1</v>
      </c>
      <c r="O8" s="123">
        <v>2</v>
      </c>
      <c r="P8" s="123">
        <v>2</v>
      </c>
      <c r="Q8" s="123">
        <v>1</v>
      </c>
      <c r="R8" s="123">
        <v>2</v>
      </c>
      <c r="S8" s="123">
        <v>7</v>
      </c>
      <c r="T8" s="123">
        <v>0</v>
      </c>
      <c r="U8" s="70">
        <f t="shared" si="2"/>
        <v>9</v>
      </c>
      <c r="V8" s="124">
        <v>1</v>
      </c>
      <c r="W8" s="124">
        <v>1</v>
      </c>
      <c r="X8" s="124">
        <v>2</v>
      </c>
      <c r="Y8" s="124">
        <v>1</v>
      </c>
      <c r="Z8" s="124">
        <v>1</v>
      </c>
      <c r="AA8" s="124">
        <v>2</v>
      </c>
      <c r="AB8" s="124">
        <v>9</v>
      </c>
      <c r="AC8" s="124">
        <v>0</v>
      </c>
      <c r="AD8" s="99">
        <f t="shared" si="3"/>
        <v>8</v>
      </c>
      <c r="AE8" s="125">
        <v>6</v>
      </c>
      <c r="AF8" s="125">
        <v>0</v>
      </c>
      <c r="AG8" s="71">
        <f t="shared" si="4"/>
        <v>8.666666666666666</v>
      </c>
      <c r="AH8" s="101">
        <f t="shared" si="5"/>
        <v>7.5</v>
      </c>
      <c r="AI8" s="101">
        <f t="shared" si="6"/>
        <v>0</v>
      </c>
      <c r="AJ8" s="71">
        <f t="shared" si="7"/>
        <v>36.11111111111111</v>
      </c>
      <c r="AK8" s="71">
        <f t="shared" si="8"/>
        <v>93.75</v>
      </c>
      <c r="AL8" s="46">
        <f t="shared" si="0"/>
        <v>0</v>
      </c>
    </row>
    <row r="9" spans="1:38" ht="15">
      <c r="A9" s="56">
        <v>7</v>
      </c>
      <c r="B9" s="32" t="str">
        <f>IF(Berechnung!B9="","",Berechnung!B9)</f>
        <v>Laura</v>
      </c>
      <c r="C9" s="32" t="str">
        <f>IF(Berechnung!C9="","",Berechnung!C9)</f>
        <v>Göttfert</v>
      </c>
      <c r="D9" s="122">
        <v>2</v>
      </c>
      <c r="E9" s="122">
        <v>2</v>
      </c>
      <c r="F9" s="122">
        <v>2</v>
      </c>
      <c r="G9" s="122">
        <v>2</v>
      </c>
      <c r="H9" s="121">
        <v>2</v>
      </c>
      <c r="I9" s="121">
        <v>2</v>
      </c>
      <c r="J9" s="121">
        <v>4</v>
      </c>
      <c r="K9" s="121">
        <v>0</v>
      </c>
      <c r="L9" s="69">
        <f t="shared" si="1"/>
        <v>12</v>
      </c>
      <c r="M9" s="123">
        <v>2</v>
      </c>
      <c r="N9" s="123">
        <v>2</v>
      </c>
      <c r="O9" s="123">
        <v>2</v>
      </c>
      <c r="P9" s="123">
        <v>2</v>
      </c>
      <c r="Q9" s="123">
        <v>2</v>
      </c>
      <c r="R9" s="123">
        <v>2</v>
      </c>
      <c r="S9" s="123">
        <v>2</v>
      </c>
      <c r="T9" s="123">
        <v>1</v>
      </c>
      <c r="U9" s="70">
        <f t="shared" si="2"/>
        <v>12</v>
      </c>
      <c r="V9" s="124">
        <v>2</v>
      </c>
      <c r="W9" s="124">
        <v>2</v>
      </c>
      <c r="X9" s="124">
        <v>2</v>
      </c>
      <c r="Y9" s="124">
        <v>2</v>
      </c>
      <c r="Z9" s="124">
        <v>2</v>
      </c>
      <c r="AA9" s="124">
        <v>2</v>
      </c>
      <c r="AB9" s="124">
        <v>2</v>
      </c>
      <c r="AC9" s="124">
        <v>1</v>
      </c>
      <c r="AD9" s="99">
        <f t="shared" si="3"/>
        <v>12</v>
      </c>
      <c r="AE9" s="125">
        <v>4</v>
      </c>
      <c r="AF9" s="125">
        <v>1</v>
      </c>
      <c r="AG9" s="71">
        <f t="shared" si="4"/>
        <v>12</v>
      </c>
      <c r="AH9" s="101">
        <f t="shared" si="5"/>
        <v>3</v>
      </c>
      <c r="AI9" s="101">
        <f t="shared" si="6"/>
        <v>0.75</v>
      </c>
      <c r="AJ9" s="71">
        <f t="shared" si="7"/>
        <v>50</v>
      </c>
      <c r="AK9" s="71">
        <f t="shared" si="8"/>
        <v>56.25</v>
      </c>
      <c r="AL9" s="46">
        <f t="shared" si="0"/>
        <v>0</v>
      </c>
    </row>
    <row r="12" spans="4:39" ht="15">
      <c r="D12" s="87" t="s">
        <v>57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103"/>
      <c r="AI12" s="103"/>
      <c r="AJ12" s="87"/>
      <c r="AK12" s="87"/>
      <c r="AL12" s="87"/>
      <c r="AM12" s="87"/>
    </row>
    <row r="14" ht="18.75">
      <c r="D14" s="94" t="s">
        <v>78</v>
      </c>
    </row>
  </sheetData>
  <sheetProtection/>
  <protectedRanges>
    <protectedRange sqref="D10:K10 M10:T10 V3:AC10 J3:K9 AE3:AF9 S3:T9" name="V1 Kombi"/>
    <protectedRange password="CF7A" sqref="D3:I9" name="V1 Kombi_2"/>
    <protectedRange password="CF7A" sqref="M3:R9" name="V2 Kombi_1"/>
  </protectedRanges>
  <mergeCells count="4">
    <mergeCell ref="D1:L1"/>
    <mergeCell ref="M1:U1"/>
    <mergeCell ref="V1:AD1"/>
    <mergeCell ref="AE1:AF1"/>
  </mergeCells>
  <conditionalFormatting sqref="A3:AL9">
    <cfRule type="expression" priority="62" dxfId="8">
      <formula>$AL3&gt;7.9999</formula>
    </cfRule>
  </conditionalFormatting>
  <conditionalFormatting sqref="B3:C9">
    <cfRule type="expression" priority="13" dxfId="8">
      <formula>R3&gt;7.99999</formula>
    </cfRule>
    <cfRule type="expression" priority="14" dxfId="8">
      <formula>#REF!&gt;7.9999</formula>
    </cfRule>
    <cfRule type="expression" priority="15" dxfId="8">
      <formula>$Q3&gt;7.99999</formula>
    </cfRule>
  </conditionalFormatting>
  <conditionalFormatting sqref="D3:I9 M3:R9">
    <cfRule type="expression" priority="10" dxfId="8">
      <formula>$BH3&gt;7.9999</formula>
    </cfRule>
    <cfRule type="expression" priority="11" dxfId="8">
      <formula>$BG3&gt;7.99999</formula>
    </cfRule>
    <cfRule type="expression" priority="12" dxfId="9">
      <formula>$BF3&gt;7.99999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K20" sqref="K20"/>
    </sheetView>
  </sheetViews>
  <sheetFormatPr defaultColWidth="11.421875" defaultRowHeight="15"/>
  <cols>
    <col min="1" max="1" width="5.57421875" style="72" bestFit="1" customWidth="1"/>
    <col min="2" max="2" width="9.28125" style="72" bestFit="1" customWidth="1"/>
    <col min="3" max="3" width="11.00390625" style="72" bestFit="1" customWidth="1"/>
    <col min="4" max="4" width="4.421875" style="72" bestFit="1" customWidth="1"/>
    <col min="5" max="5" width="29.140625" style="72" bestFit="1" customWidth="1"/>
    <col min="6" max="7" width="7.8515625" style="72" bestFit="1" customWidth="1"/>
    <col min="8" max="8" width="10.00390625" style="72" customWidth="1"/>
    <col min="9" max="9" width="7.8515625" style="72" bestFit="1" customWidth="1"/>
    <col min="10" max="10" width="9.8515625" style="72" customWidth="1"/>
    <col min="11" max="11" width="8.7109375" style="72" bestFit="1" customWidth="1"/>
    <col min="12" max="12" width="9.421875" style="72" customWidth="1"/>
    <col min="13" max="13" width="8.57421875" style="72" customWidth="1"/>
    <col min="14" max="16384" width="11.421875" style="72" customWidth="1"/>
  </cols>
  <sheetData>
    <row r="1" spans="1:13" ht="12.75">
      <c r="A1" s="147" t="s">
        <v>104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3" spans="6:13" ht="12.75">
      <c r="F3" s="143" t="s">
        <v>0</v>
      </c>
      <c r="G3" s="144"/>
      <c r="H3" s="145" t="s">
        <v>1</v>
      </c>
      <c r="I3" s="146"/>
      <c r="J3" s="141" t="s">
        <v>2</v>
      </c>
      <c r="K3" s="142"/>
      <c r="L3" s="73"/>
      <c r="M3" s="139" t="s">
        <v>44</v>
      </c>
    </row>
    <row r="4" spans="1:13" ht="12.75">
      <c r="A4" s="74" t="s">
        <v>45</v>
      </c>
      <c r="B4" s="75" t="s">
        <v>5</v>
      </c>
      <c r="C4" s="75" t="s">
        <v>6</v>
      </c>
      <c r="D4" s="76" t="s">
        <v>46</v>
      </c>
      <c r="E4" s="77" t="s">
        <v>8</v>
      </c>
      <c r="F4" s="92" t="s">
        <v>48</v>
      </c>
      <c r="G4" s="80" t="s">
        <v>49</v>
      </c>
      <c r="H4" s="82" t="s">
        <v>48</v>
      </c>
      <c r="I4" s="83" t="s">
        <v>49</v>
      </c>
      <c r="J4" s="84" t="s">
        <v>48</v>
      </c>
      <c r="K4" s="93" t="s">
        <v>62</v>
      </c>
      <c r="L4" s="85" t="s">
        <v>48</v>
      </c>
      <c r="M4" s="140"/>
    </row>
    <row r="5" spans="1:13" ht="14.25">
      <c r="A5" s="116">
        <v>1</v>
      </c>
      <c r="B5" s="32" t="str">
        <f>IF(Berechnung!B9="","",Berechnung!B9)</f>
        <v>Laura</v>
      </c>
      <c r="C5" s="32" t="str">
        <f>IF(Berechnung!C9="","",Berechnung!C9)</f>
        <v>Göttfert</v>
      </c>
      <c r="D5" s="32">
        <f>IF(Berechnung!D9="","",Berechnung!D9)</f>
        <v>1994</v>
      </c>
      <c r="E5" s="32" t="str">
        <f>IF(Berechnung!E9="","",Berechnung!E9)</f>
        <v>SV OMV VB Gymnastics Gänserndorf</v>
      </c>
      <c r="F5" s="95">
        <f>IF(Berechnung!G9="","",Berechnung!G9)</f>
        <v>460</v>
      </c>
      <c r="G5" s="89">
        <f aca="true" t="shared" si="0" ref="G5:G11">RANK(F5,$F$5:$F$11)</f>
        <v>1</v>
      </c>
      <c r="H5" s="95">
        <f>IF(Berechnung!I9="","",Berechnung!I9)</f>
        <v>420</v>
      </c>
      <c r="I5" s="89">
        <f aca="true" t="shared" si="1" ref="I5:I11">RANK(H5,$H$5:$H$11)</f>
        <v>1</v>
      </c>
      <c r="J5" s="88">
        <f>'Ergebnis Freestyle'!O11</f>
        <v>278.85</v>
      </c>
      <c r="K5" s="89">
        <f>'Ergebnis Freestyle'!P11*2</f>
        <v>2</v>
      </c>
      <c r="L5" s="88">
        <f aca="true" t="shared" si="2" ref="L5:L11">J5+H5+F5</f>
        <v>1158.85</v>
      </c>
      <c r="M5" s="89">
        <f aca="true" t="shared" si="3" ref="M5:M11">G5+I5+K5</f>
        <v>4</v>
      </c>
    </row>
    <row r="6" spans="1:13" ht="14.25">
      <c r="A6" s="116">
        <v>2</v>
      </c>
      <c r="B6" s="32" t="str">
        <f>IF(Berechnung!B6="","",Berechnung!B6)</f>
        <v>Katrin</v>
      </c>
      <c r="C6" s="32" t="str">
        <f>IF(Berechnung!C6="","",Berechnung!C6)</f>
        <v>Böhm</v>
      </c>
      <c r="D6" s="32">
        <f>IF(Berechnung!D6="","",Berechnung!D6)</f>
        <v>1995</v>
      </c>
      <c r="E6" s="32" t="str">
        <f>IF(Berechnung!E6="","",Berechnung!E6)</f>
        <v>BRSV Oberwart</v>
      </c>
      <c r="F6" s="95">
        <f>IF(Berechnung!G6="","",Berechnung!G6)</f>
        <v>435</v>
      </c>
      <c r="G6" s="89">
        <f t="shared" si="0"/>
        <v>2</v>
      </c>
      <c r="H6" s="95">
        <f>IF(Berechnung!I6="","",Berechnung!I6)</f>
        <v>386</v>
      </c>
      <c r="I6" s="89">
        <f t="shared" si="1"/>
        <v>3</v>
      </c>
      <c r="J6" s="88">
        <f>'Ergebnis Freestyle'!O8</f>
        <v>240.53055555555557</v>
      </c>
      <c r="K6" s="89">
        <f>'Ergebnis Freestyle'!P8*2</f>
        <v>8</v>
      </c>
      <c r="L6" s="88">
        <f t="shared" si="2"/>
        <v>1061.5305555555556</v>
      </c>
      <c r="M6" s="89">
        <f t="shared" si="3"/>
        <v>13</v>
      </c>
    </row>
    <row r="7" spans="1:13" ht="14.25">
      <c r="A7" s="116">
        <v>3</v>
      </c>
      <c r="B7" s="32" t="str">
        <f>IF(Berechnung!B3="","",Berechnung!B3)</f>
        <v>Gentina</v>
      </c>
      <c r="C7" s="32" t="str">
        <f>IF(Berechnung!C3="","",Berechnung!C3)</f>
        <v>Gashi</v>
      </c>
      <c r="D7" s="32">
        <f>IF(Berechnung!D3="","",Berechnung!D3)</f>
        <v>1999</v>
      </c>
      <c r="E7" s="32" t="str">
        <f>IF(Berechnung!E3="","",Berechnung!E3)</f>
        <v>BRSV Oberwart</v>
      </c>
      <c r="F7" s="95">
        <f>IF(Berechnung!G3="","",Berechnung!G3)</f>
        <v>410</v>
      </c>
      <c r="G7" s="89">
        <f t="shared" si="0"/>
        <v>4</v>
      </c>
      <c r="H7" s="95">
        <f>IF(Berechnung!I3="","",Berechnung!I3)</f>
        <v>379</v>
      </c>
      <c r="I7" s="89">
        <f t="shared" si="1"/>
        <v>5</v>
      </c>
      <c r="J7" s="88">
        <f>'Ergebnis Freestyle'!O5</f>
        <v>250.98749999999998</v>
      </c>
      <c r="K7" s="89">
        <f>'Ergebnis Freestyle'!P5*2</f>
        <v>4</v>
      </c>
      <c r="L7" s="88">
        <f t="shared" si="2"/>
        <v>1039.9875</v>
      </c>
      <c r="M7" s="89">
        <f t="shared" si="3"/>
        <v>13</v>
      </c>
    </row>
    <row r="8" spans="1:13" ht="14.25">
      <c r="A8" s="116">
        <v>4</v>
      </c>
      <c r="B8" s="32" t="str">
        <f>IF(Berechnung!B8="","",Berechnung!B8)</f>
        <v>Nadja</v>
      </c>
      <c r="C8" s="32" t="str">
        <f>IF(Berechnung!C8="","",Berechnung!C8)</f>
        <v>Garber</v>
      </c>
      <c r="D8" s="32">
        <f>IF(Berechnung!D8="","",Berechnung!D8)</f>
        <v>1995</v>
      </c>
      <c r="E8" s="32" t="str">
        <f>IF(Berechnung!E8="","",Berechnung!E8)</f>
        <v>BRSV Oberwart</v>
      </c>
      <c r="F8" s="95">
        <f>IF(Berechnung!G8="","",Berechnung!G8)</f>
        <v>415</v>
      </c>
      <c r="G8" s="89">
        <f t="shared" si="0"/>
        <v>3</v>
      </c>
      <c r="H8" s="95">
        <f>IF(Berechnung!I8="","",Berechnung!I8)</f>
        <v>393</v>
      </c>
      <c r="I8" s="89">
        <f t="shared" si="1"/>
        <v>2</v>
      </c>
      <c r="J8" s="88">
        <f>'Ergebnis Freestyle'!O10</f>
        <v>185.91111111111113</v>
      </c>
      <c r="K8" s="89">
        <f>'Ergebnis Freestyle'!P10*2</f>
        <v>10</v>
      </c>
      <c r="L8" s="88">
        <f t="shared" si="2"/>
        <v>993.9111111111112</v>
      </c>
      <c r="M8" s="89">
        <f t="shared" si="3"/>
        <v>15</v>
      </c>
    </row>
    <row r="9" spans="1:13" ht="14.25">
      <c r="A9" s="116">
        <v>5</v>
      </c>
      <c r="B9" s="32" t="str">
        <f>IF(Berechnung!B4="","",Berechnung!B4)</f>
        <v>Hannah</v>
      </c>
      <c r="C9" s="32" t="str">
        <f>IF(Berechnung!C4="","",Berechnung!C4)</f>
        <v>Göttfert</v>
      </c>
      <c r="D9" s="32">
        <f>IF(Berechnung!D4="","",Berechnung!D4)</f>
        <v>1996</v>
      </c>
      <c r="E9" s="32" t="str">
        <f>IF(Berechnung!E4="","",Berechnung!E4)</f>
        <v>SV OMV VB Gymnastics Gänserndorf</v>
      </c>
      <c r="F9" s="95">
        <f>IF(Berechnung!G4="","",Berechnung!G4)</f>
        <v>360</v>
      </c>
      <c r="G9" s="89">
        <f t="shared" si="0"/>
        <v>5</v>
      </c>
      <c r="H9" s="95">
        <f>IF(Berechnung!I4="","",Berechnung!I4)</f>
        <v>381</v>
      </c>
      <c r="I9" s="89">
        <f t="shared" si="1"/>
        <v>4</v>
      </c>
      <c r="J9" s="88">
        <f>'Ergebnis Freestyle'!O6</f>
        <v>233.15416666666664</v>
      </c>
      <c r="K9" s="89">
        <f>'Ergebnis Freestyle'!P6*2</f>
        <v>6</v>
      </c>
      <c r="L9" s="88">
        <f t="shared" si="2"/>
        <v>974.1541666666667</v>
      </c>
      <c r="M9" s="89">
        <f t="shared" si="3"/>
        <v>15</v>
      </c>
    </row>
    <row r="10" spans="1:13" ht="14.25">
      <c r="A10" s="116">
        <v>6</v>
      </c>
      <c r="B10" s="32" t="str">
        <f>IF(Berechnung!B5="","",Berechnung!B5)</f>
        <v>Timna</v>
      </c>
      <c r="C10" s="32" t="str">
        <f>IF(Berechnung!C5="","",Berechnung!C5)</f>
        <v>Kretschmer</v>
      </c>
      <c r="D10" s="32">
        <f>IF(Berechnung!D5="","",Berechnung!D5)</f>
        <v>1998</v>
      </c>
      <c r="E10" s="32" t="str">
        <f>IF(Berechnung!E5="","",Berechnung!E5)</f>
        <v>SPU RS Groß-Siegharts</v>
      </c>
      <c r="F10" s="95">
        <f>IF(Berechnung!G5="","",Berechnung!G5)</f>
        <v>300</v>
      </c>
      <c r="G10" s="89">
        <f t="shared" si="0"/>
        <v>6</v>
      </c>
      <c r="H10" s="95">
        <f>IF(Berechnung!I5="","",Berechnung!I5)</f>
        <v>321</v>
      </c>
      <c r="I10" s="89">
        <f t="shared" si="1"/>
        <v>6</v>
      </c>
      <c r="J10" s="88">
        <f>'Ergebnis Freestyle'!O7</f>
        <v>179.53055555555557</v>
      </c>
      <c r="K10" s="89">
        <f>'Ergebnis Freestyle'!P7*2</f>
        <v>12</v>
      </c>
      <c r="L10" s="88">
        <f t="shared" si="2"/>
        <v>800.5305555555556</v>
      </c>
      <c r="M10" s="89">
        <f t="shared" si="3"/>
        <v>24</v>
      </c>
    </row>
    <row r="11" spans="1:13" ht="14.25">
      <c r="A11" s="116">
        <v>7</v>
      </c>
      <c r="B11" s="32" t="str">
        <f>IF(Berechnung!B7="","",Berechnung!B7)</f>
        <v>Melanie</v>
      </c>
      <c r="C11" s="32" t="str">
        <f>IF(Berechnung!C7="","",Berechnung!C7)</f>
        <v>Trinko</v>
      </c>
      <c r="D11" s="32">
        <f>IF(Berechnung!D7="","",Berechnung!D7)</f>
        <v>1998</v>
      </c>
      <c r="E11" s="32" t="str">
        <f>IF(Berechnung!E7="","",Berechnung!E7)</f>
        <v>SPU RS Groß-Siegharts</v>
      </c>
      <c r="F11" s="95">
        <f>IF(Berechnung!G7="","",Berechnung!G7)</f>
        <v>105</v>
      </c>
      <c r="G11" s="89">
        <f t="shared" si="0"/>
        <v>7</v>
      </c>
      <c r="H11" s="95">
        <f>IF(Berechnung!I7="","",Berechnung!I7)</f>
        <v>301.5</v>
      </c>
      <c r="I11" s="89">
        <f t="shared" si="1"/>
        <v>7</v>
      </c>
      <c r="J11" s="88">
        <f>'Ergebnis Freestyle'!O9</f>
        <v>151.15</v>
      </c>
      <c r="K11" s="89">
        <f>'Ergebnis Freestyle'!P9*2</f>
        <v>14</v>
      </c>
      <c r="L11" s="88">
        <f t="shared" si="2"/>
        <v>557.65</v>
      </c>
      <c r="M11" s="89">
        <f t="shared" si="3"/>
        <v>28</v>
      </c>
    </row>
  </sheetData>
  <sheetProtection/>
  <mergeCells count="5">
    <mergeCell ref="M3:M4"/>
    <mergeCell ref="J3:K3"/>
    <mergeCell ref="F3:G3"/>
    <mergeCell ref="H3:I3"/>
    <mergeCell ref="A1:M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57421875" style="72" bestFit="1" customWidth="1"/>
    <col min="2" max="2" width="9.28125" style="72" bestFit="1" customWidth="1"/>
    <col min="3" max="3" width="11.00390625" style="72" bestFit="1" customWidth="1"/>
    <col min="4" max="4" width="4.421875" style="72" bestFit="1" customWidth="1"/>
    <col min="5" max="5" width="29.140625" style="72" bestFit="1" customWidth="1"/>
    <col min="6" max="8" width="7.8515625" style="72" bestFit="1" customWidth="1"/>
    <col min="9" max="16384" width="11.421875" style="72" customWidth="1"/>
  </cols>
  <sheetData>
    <row r="1" spans="1:8" ht="15" customHeight="1">
      <c r="A1" s="147" t="s">
        <v>105</v>
      </c>
      <c r="B1" s="147"/>
      <c r="C1" s="147"/>
      <c r="D1" s="147"/>
      <c r="E1" s="147"/>
      <c r="F1" s="147"/>
      <c r="G1" s="147"/>
      <c r="H1" s="147"/>
    </row>
    <row r="3" spans="6:8" ht="12.75" customHeight="1">
      <c r="F3" s="148" t="s">
        <v>0</v>
      </c>
      <c r="G3" s="148"/>
      <c r="H3" s="149"/>
    </row>
    <row r="4" spans="1:8" ht="12.75">
      <c r="A4" s="74" t="s">
        <v>45</v>
      </c>
      <c r="B4" s="75" t="s">
        <v>5</v>
      </c>
      <c r="C4" s="75" t="s">
        <v>6</v>
      </c>
      <c r="D4" s="76" t="s">
        <v>46</v>
      </c>
      <c r="E4" s="77" t="s">
        <v>8</v>
      </c>
      <c r="F4" s="78" t="s">
        <v>47</v>
      </c>
      <c r="G4" s="79" t="s">
        <v>48</v>
      </c>
      <c r="H4" s="80" t="s">
        <v>49</v>
      </c>
    </row>
    <row r="5" spans="2:8" ht="14.25">
      <c r="B5" s="32" t="str">
        <f>IF(Berechnung!B3="","",Berechnung!B3)</f>
        <v>Gentina</v>
      </c>
      <c r="C5" s="32" t="str">
        <f>IF(Berechnung!C3="","",Berechnung!C3)</f>
        <v>Gashi</v>
      </c>
      <c r="D5" s="32">
        <f>IF(Berechnung!D3="","",Berechnung!D3)</f>
        <v>1999</v>
      </c>
      <c r="E5" s="32" t="str">
        <f>IF(Berechnung!E3="","",Berechnung!E3)</f>
        <v>BRSV Oberwart</v>
      </c>
      <c r="F5" s="89">
        <f>IF(Berechnung!F3="","",Berechnung!F3)</f>
        <v>82</v>
      </c>
      <c r="G5" s="89">
        <f>IF(Berechnung!G3="","",Berechnung!G3)</f>
        <v>410</v>
      </c>
      <c r="H5" s="89">
        <f aca="true" t="shared" si="0" ref="H5:H11">RANK(G5,$G$5:$G$11)</f>
        <v>4</v>
      </c>
    </row>
    <row r="6" spans="2:8" ht="14.25">
      <c r="B6" s="32" t="str">
        <f>IF(Berechnung!B4="","",Berechnung!B4)</f>
        <v>Hannah</v>
      </c>
      <c r="C6" s="32" t="str">
        <f>IF(Berechnung!C4="","",Berechnung!C4)</f>
        <v>Göttfert</v>
      </c>
      <c r="D6" s="32">
        <f>IF(Berechnung!D4="","",Berechnung!D4)</f>
        <v>1996</v>
      </c>
      <c r="E6" s="32" t="str">
        <f>IF(Berechnung!E4="","",Berechnung!E4)</f>
        <v>SV OMV VB Gymnastics Gänserndorf</v>
      </c>
      <c r="F6" s="89">
        <f>IF(Berechnung!F4="","",Berechnung!F4)</f>
        <v>72</v>
      </c>
      <c r="G6" s="89">
        <f>IF(Berechnung!G4="","",Berechnung!G4)</f>
        <v>360</v>
      </c>
      <c r="H6" s="89">
        <f t="shared" si="0"/>
        <v>5</v>
      </c>
    </row>
    <row r="7" spans="2:8" ht="14.25">
      <c r="B7" s="32" t="str">
        <f>IF(Berechnung!B5="","",Berechnung!B5)</f>
        <v>Timna</v>
      </c>
      <c r="C7" s="32" t="str">
        <f>IF(Berechnung!C5="","",Berechnung!C5)</f>
        <v>Kretschmer</v>
      </c>
      <c r="D7" s="32">
        <f>IF(Berechnung!D5="","",Berechnung!D5)</f>
        <v>1998</v>
      </c>
      <c r="E7" s="32" t="str">
        <f>IF(Berechnung!E5="","",Berechnung!E5)</f>
        <v>SPU RS Groß-Siegharts</v>
      </c>
      <c r="F7" s="89">
        <f>IF(Berechnung!F5="","",Berechnung!F5)</f>
        <v>60</v>
      </c>
      <c r="G7" s="89">
        <f>IF(Berechnung!G5="","",Berechnung!G5)</f>
        <v>300</v>
      </c>
      <c r="H7" s="89">
        <f t="shared" si="0"/>
        <v>6</v>
      </c>
    </row>
    <row r="8" spans="2:8" ht="14.25">
      <c r="B8" s="32" t="str">
        <f>IF(Berechnung!B6="","",Berechnung!B6)</f>
        <v>Katrin</v>
      </c>
      <c r="C8" s="32" t="str">
        <f>IF(Berechnung!C6="","",Berechnung!C6)</f>
        <v>Böhm</v>
      </c>
      <c r="D8" s="32">
        <f>IF(Berechnung!D6="","",Berechnung!D6)</f>
        <v>1995</v>
      </c>
      <c r="E8" s="32" t="str">
        <f>IF(Berechnung!E6="","",Berechnung!E6)</f>
        <v>BRSV Oberwart</v>
      </c>
      <c r="F8" s="89">
        <f>IF(Berechnung!F6="","",Berechnung!F6)</f>
        <v>87</v>
      </c>
      <c r="G8" s="89">
        <f>IF(Berechnung!G6="","",Berechnung!G6)</f>
        <v>435</v>
      </c>
      <c r="H8" s="89">
        <f t="shared" si="0"/>
        <v>2</v>
      </c>
    </row>
    <row r="9" spans="2:8" ht="14.25">
      <c r="B9" s="32" t="str">
        <f>IF(Berechnung!B7="","",Berechnung!B7)</f>
        <v>Melanie</v>
      </c>
      <c r="C9" s="32" t="str">
        <f>IF(Berechnung!C7="","",Berechnung!C7)</f>
        <v>Trinko</v>
      </c>
      <c r="D9" s="32">
        <f>IF(Berechnung!D7="","",Berechnung!D7)</f>
        <v>1998</v>
      </c>
      <c r="E9" s="32" t="str">
        <f>IF(Berechnung!E7="","",Berechnung!E7)</f>
        <v>SPU RS Groß-Siegharts</v>
      </c>
      <c r="F9" s="89">
        <f>IF(Berechnung!F7="","",Berechnung!F7)</f>
        <v>21</v>
      </c>
      <c r="G9" s="89">
        <f>IF(Berechnung!G7="","",Berechnung!G7)</f>
        <v>105</v>
      </c>
      <c r="H9" s="89">
        <f t="shared" si="0"/>
        <v>7</v>
      </c>
    </row>
    <row r="10" spans="2:8" ht="14.25">
      <c r="B10" s="32" t="str">
        <f>IF(Berechnung!B8="","",Berechnung!B8)</f>
        <v>Nadja</v>
      </c>
      <c r="C10" s="32" t="str">
        <f>IF(Berechnung!C8="","",Berechnung!C8)</f>
        <v>Garber</v>
      </c>
      <c r="D10" s="32">
        <f>IF(Berechnung!D8="","",Berechnung!D8)</f>
        <v>1995</v>
      </c>
      <c r="E10" s="32" t="str">
        <f>IF(Berechnung!E8="","",Berechnung!E8)</f>
        <v>BRSV Oberwart</v>
      </c>
      <c r="F10" s="89">
        <f>IF(Berechnung!F8="","",Berechnung!F8)</f>
        <v>83</v>
      </c>
      <c r="G10" s="89">
        <f>IF(Berechnung!G8="","",Berechnung!G8)</f>
        <v>415</v>
      </c>
      <c r="H10" s="89">
        <f t="shared" si="0"/>
        <v>3</v>
      </c>
    </row>
    <row r="11" spans="2:8" ht="14.25">
      <c r="B11" s="32" t="str">
        <f>IF(Berechnung!B9="","",Berechnung!B9)</f>
        <v>Laura</v>
      </c>
      <c r="C11" s="32" t="str">
        <f>IF(Berechnung!C9="","",Berechnung!C9)</f>
        <v>Göttfert</v>
      </c>
      <c r="D11" s="32">
        <f>IF(Berechnung!D9="","",Berechnung!D9)</f>
        <v>1994</v>
      </c>
      <c r="E11" s="32" t="str">
        <f>IF(Berechnung!E9="","",Berechnung!E9)</f>
        <v>SV OMV VB Gymnastics Gänserndorf</v>
      </c>
      <c r="F11" s="89">
        <f>IF(Berechnung!F9="","",Berechnung!F9)</f>
        <v>92</v>
      </c>
      <c r="G11" s="89">
        <f>IF(Berechnung!G9="","",Berechnung!G9)</f>
        <v>460</v>
      </c>
      <c r="H11" s="89">
        <f t="shared" si="0"/>
        <v>1</v>
      </c>
    </row>
  </sheetData>
  <sheetProtection/>
  <mergeCells count="2">
    <mergeCell ref="F3:H3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57421875" style="72" bestFit="1" customWidth="1"/>
    <col min="2" max="2" width="9.28125" style="72" bestFit="1" customWidth="1"/>
    <col min="3" max="3" width="13.140625" style="72" bestFit="1" customWidth="1"/>
    <col min="4" max="4" width="4.421875" style="72" bestFit="1" customWidth="1"/>
    <col min="5" max="5" width="29.140625" style="72" bestFit="1" customWidth="1"/>
    <col min="6" max="6" width="8.140625" style="72" bestFit="1" customWidth="1"/>
    <col min="7" max="7" width="10.00390625" style="72" customWidth="1"/>
    <col min="8" max="8" width="7.8515625" style="72" bestFit="1" customWidth="1"/>
    <col min="9" max="16384" width="11.421875" style="72" customWidth="1"/>
  </cols>
  <sheetData>
    <row r="1" spans="1:8" ht="12.75">
      <c r="A1" s="147" t="s">
        <v>106</v>
      </c>
      <c r="B1" s="147"/>
      <c r="C1" s="147"/>
      <c r="D1" s="147"/>
      <c r="E1" s="147"/>
      <c r="F1" s="147"/>
      <c r="G1" s="147"/>
      <c r="H1" s="147"/>
    </row>
    <row r="3" spans="6:8" ht="12.75" customHeight="1">
      <c r="F3" s="150" t="s">
        <v>1</v>
      </c>
      <c r="G3" s="150"/>
      <c r="H3" s="151"/>
    </row>
    <row r="4" spans="1:8" ht="12.75">
      <c r="A4" s="74" t="s">
        <v>45</v>
      </c>
      <c r="B4" s="75" t="s">
        <v>5</v>
      </c>
      <c r="C4" s="75" t="s">
        <v>6</v>
      </c>
      <c r="D4" s="76" t="s">
        <v>46</v>
      </c>
      <c r="E4" s="77" t="s">
        <v>8</v>
      </c>
      <c r="F4" s="81" t="s">
        <v>47</v>
      </c>
      <c r="G4" s="82" t="s">
        <v>48</v>
      </c>
      <c r="H4" s="83" t="s">
        <v>49</v>
      </c>
    </row>
    <row r="5" spans="2:8" ht="14.25">
      <c r="B5" s="32" t="str">
        <f>IF(Berechnung!B3="","",Berechnung!B3)</f>
        <v>Gentina</v>
      </c>
      <c r="C5" s="32" t="str">
        <f>IF(Berechnung!C3="","",Berechnung!C3)</f>
        <v>Gashi</v>
      </c>
      <c r="D5" s="32">
        <f>IF(Berechnung!D3="","",Berechnung!D3)</f>
        <v>1999</v>
      </c>
      <c r="E5" s="32" t="str">
        <f>IF(Berechnung!E3="","",Berechnung!E3)</f>
        <v>BRSV Oberwart</v>
      </c>
      <c r="F5" s="89">
        <f>IF(Berechnung!H3="","",Berechnung!H3)</f>
        <v>379</v>
      </c>
      <c r="G5" s="89">
        <f>IF(Berechnung!I3="","",Berechnung!I3)</f>
        <v>379</v>
      </c>
      <c r="H5" s="89">
        <f aca="true" t="shared" si="0" ref="H5:H11">RANK(G5,$G$5:$G$11)</f>
        <v>5</v>
      </c>
    </row>
    <row r="6" spans="2:8" ht="14.25">
      <c r="B6" s="32" t="str">
        <f>IF(Berechnung!B4="","",Berechnung!B4)</f>
        <v>Hannah</v>
      </c>
      <c r="C6" s="32" t="str">
        <f>IF(Berechnung!C4="","",Berechnung!C4)</f>
        <v>Göttfert</v>
      </c>
      <c r="D6" s="32">
        <f>IF(Berechnung!D4="","",Berechnung!D4)</f>
        <v>1996</v>
      </c>
      <c r="E6" s="32" t="str">
        <f>IF(Berechnung!E4="","",Berechnung!E4)</f>
        <v>SV OMV VB Gymnastics Gänserndorf</v>
      </c>
      <c r="F6" s="89">
        <f>IF(Berechnung!H4="","",Berechnung!H4)</f>
        <v>381</v>
      </c>
      <c r="G6" s="89">
        <f>IF(Berechnung!I4="","",Berechnung!I4)</f>
        <v>381</v>
      </c>
      <c r="H6" s="89">
        <f t="shared" si="0"/>
        <v>4</v>
      </c>
    </row>
    <row r="7" spans="2:8" ht="14.25">
      <c r="B7" s="32" t="str">
        <f>IF(Berechnung!B5="","",Berechnung!B5)</f>
        <v>Timna</v>
      </c>
      <c r="C7" s="32" t="str">
        <f>IF(Berechnung!C5="","",Berechnung!C5)</f>
        <v>Kretschmer</v>
      </c>
      <c r="D7" s="32">
        <f>IF(Berechnung!D5="","",Berechnung!D5)</f>
        <v>1998</v>
      </c>
      <c r="E7" s="32" t="str">
        <f>IF(Berechnung!E5="","",Berechnung!E5)</f>
        <v>SPU RS Groß-Siegharts</v>
      </c>
      <c r="F7" s="89">
        <f>IF(Berechnung!H5="","",Berechnung!H5)</f>
        <v>321</v>
      </c>
      <c r="G7" s="89">
        <f>IF(Berechnung!I5="","",Berechnung!I5)</f>
        <v>321</v>
      </c>
      <c r="H7" s="89">
        <f t="shared" si="0"/>
        <v>6</v>
      </c>
    </row>
    <row r="8" spans="2:8" ht="14.25">
      <c r="B8" s="32" t="str">
        <f>IF(Berechnung!B6="","",Berechnung!B6)</f>
        <v>Katrin</v>
      </c>
      <c r="C8" s="32" t="str">
        <f>IF(Berechnung!C6="","",Berechnung!C6)</f>
        <v>Böhm</v>
      </c>
      <c r="D8" s="32">
        <f>IF(Berechnung!D6="","",Berechnung!D6)</f>
        <v>1995</v>
      </c>
      <c r="E8" s="32" t="str">
        <f>IF(Berechnung!E6="","",Berechnung!E6)</f>
        <v>BRSV Oberwart</v>
      </c>
      <c r="F8" s="89">
        <f>IF(Berechnung!H6="","",Berechnung!H6)</f>
        <v>386</v>
      </c>
      <c r="G8" s="89">
        <f>IF(Berechnung!I6="","",Berechnung!I6)</f>
        <v>386</v>
      </c>
      <c r="H8" s="89">
        <f t="shared" si="0"/>
        <v>3</v>
      </c>
    </row>
    <row r="9" spans="2:8" ht="14.25">
      <c r="B9" s="32" t="str">
        <f>IF(Berechnung!B7="","",Berechnung!B7)</f>
        <v>Melanie</v>
      </c>
      <c r="C9" s="32" t="str">
        <f>IF(Berechnung!C7="","",Berechnung!C7)</f>
        <v>Trinko</v>
      </c>
      <c r="D9" s="32">
        <f>IF(Berechnung!D7="","",Berechnung!D7)</f>
        <v>1998</v>
      </c>
      <c r="E9" s="32" t="str">
        <f>IF(Berechnung!E7="","",Berechnung!E7)</f>
        <v>SPU RS Groß-Siegharts</v>
      </c>
      <c r="F9" s="89">
        <f>IF(Berechnung!H7="","",Berechnung!H7)</f>
        <v>301.5</v>
      </c>
      <c r="G9" s="89">
        <f>IF(Berechnung!I7="","",Berechnung!I7)</f>
        <v>301.5</v>
      </c>
      <c r="H9" s="89">
        <f t="shared" si="0"/>
        <v>7</v>
      </c>
    </row>
    <row r="10" spans="2:8" ht="14.25">
      <c r="B10" s="32" t="str">
        <f>IF(Berechnung!B8="","",Berechnung!B8)</f>
        <v>Nadja</v>
      </c>
      <c r="C10" s="32" t="str">
        <f>IF(Berechnung!C8="","",Berechnung!C8)</f>
        <v>Garber</v>
      </c>
      <c r="D10" s="32">
        <f>IF(Berechnung!D8="","",Berechnung!D8)</f>
        <v>1995</v>
      </c>
      <c r="E10" s="32" t="str">
        <f>IF(Berechnung!E8="","",Berechnung!E8)</f>
        <v>BRSV Oberwart</v>
      </c>
      <c r="F10" s="89">
        <f>IF(Berechnung!H8="","",Berechnung!H8)</f>
        <v>393</v>
      </c>
      <c r="G10" s="89">
        <f>IF(Berechnung!I8="","",Berechnung!I8)</f>
        <v>393</v>
      </c>
      <c r="H10" s="89">
        <f t="shared" si="0"/>
        <v>2</v>
      </c>
    </row>
    <row r="11" spans="2:8" ht="14.25">
      <c r="B11" s="32" t="str">
        <f>IF(Berechnung!B9="","",Berechnung!B9)</f>
        <v>Laura</v>
      </c>
      <c r="C11" s="32" t="str">
        <f>IF(Berechnung!C9="","",Berechnung!C9)</f>
        <v>Göttfert</v>
      </c>
      <c r="D11" s="32">
        <f>IF(Berechnung!D9="","",Berechnung!D9)</f>
        <v>1994</v>
      </c>
      <c r="E11" s="32" t="str">
        <f>IF(Berechnung!E9="","",Berechnung!E9)</f>
        <v>SV OMV VB Gymnastics Gänserndorf</v>
      </c>
      <c r="F11" s="89">
        <f>IF(Berechnung!H9="","",Berechnung!H9)</f>
        <v>420</v>
      </c>
      <c r="G11" s="89">
        <f>IF(Berechnung!I9="","",Berechnung!I9)</f>
        <v>420</v>
      </c>
      <c r="H11" s="89">
        <f t="shared" si="0"/>
        <v>1</v>
      </c>
    </row>
  </sheetData>
  <sheetProtection/>
  <mergeCells count="2">
    <mergeCell ref="A1:H1"/>
    <mergeCell ref="F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Berberich Silke</dc:creator>
  <cp:keywords/>
  <dc:description/>
  <cp:lastModifiedBy>Tina</cp:lastModifiedBy>
  <cp:lastPrinted>2014-03-06T12:54:04Z</cp:lastPrinted>
  <dcterms:created xsi:type="dcterms:W3CDTF">2013-02-27T14:56:43Z</dcterms:created>
  <dcterms:modified xsi:type="dcterms:W3CDTF">2014-03-06T12:54:45Z</dcterms:modified>
  <cp:category/>
  <cp:version/>
  <cp:contentType/>
  <cp:contentStatus/>
</cp:coreProperties>
</file>