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20" tabRatio="880" firstSheet="1" activeTab="6"/>
  </bookViews>
  <sheets>
    <sheet name="Berechnung" sheetId="1" r:id="rId1"/>
    <sheet name="Calculate Speed 30 sec" sheetId="2" r:id="rId2"/>
    <sheet name="Calculate Speed 3 min" sheetId="3" r:id="rId3"/>
    <sheet name="Calculate Difficulty" sheetId="4" r:id="rId4"/>
    <sheet name="Calculate Presentation" sheetId="5" r:id="rId5"/>
    <sheet name="Calculate Required Elements" sheetId="6" r:id="rId6"/>
    <sheet name="Ergebnis gesamt" sheetId="7" r:id="rId7"/>
    <sheet name="Ergebnis 30 sec." sheetId="8" r:id="rId8"/>
    <sheet name="Ergebnis 3 min." sheetId="9" r:id="rId9"/>
    <sheet name="Ergebnis Freestyle" sheetId="10" r:id="rId10"/>
  </sheets>
  <externalReferences>
    <externalReference r:id="rId13"/>
  </externalReferences>
  <definedNames>
    <definedName name="Kat.">'[1]Tabelle3'!$A$1:$A$5</definedName>
    <definedName name="Kategorien" localSheetId="8">#REF!</definedName>
    <definedName name="Kategorien" localSheetId="7">#REF!</definedName>
    <definedName name="Kategorien" localSheetId="9">#REF!</definedName>
    <definedName name="Kategorien">#REF!</definedName>
  </definedNames>
  <calcPr fullCalcOnLoad="1"/>
</workbook>
</file>

<file path=xl/comments6.xml><?xml version="1.0" encoding="utf-8"?>
<comments xmlns="http://schemas.openxmlformats.org/spreadsheetml/2006/main">
  <authors>
    <author>gerry</author>
    <author>Bl?mel Gerhard - GrECo Holding</author>
  </authors>
  <commentList>
    <comment ref="D2" authorId="0">
      <text>
        <r>
          <rPr>
            <b/>
            <sz val="11"/>
            <rFont val="Tahoma"/>
            <family val="2"/>
          </rPr>
          <t xml:space="preserve">2 Gruppen von mind. 4 unterschiedlichen Crosses
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11"/>
            <rFont val="Tahoma"/>
            <family val="2"/>
          </rPr>
          <t>2 Gruppen von mind. 4 Tripple Under oder schneller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11"/>
            <rFont val="Tahoma"/>
            <family val="2"/>
          </rPr>
          <t>2 unterschiedliche Gymnastics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11"/>
            <rFont val="Tahoma"/>
            <family val="2"/>
          </rPr>
          <t>2 unterschiedliche Power skills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11"/>
            <rFont val="Tahoma"/>
            <family val="2"/>
          </rPr>
          <t>2 mal mind. 4 Sprünge rückwärts (backwards)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11"/>
            <rFont val="Tahoma"/>
            <family val="2"/>
          </rPr>
          <t>2 Releases</t>
        </r>
        <r>
          <rPr>
            <sz val="8"/>
            <rFont val="Tahoma"/>
            <family val="2"/>
          </rPr>
          <t xml:space="preserve">
</t>
        </r>
      </text>
    </comment>
    <comment ref="M2" authorId="0">
      <text>
        <r>
          <rPr>
            <b/>
            <sz val="11"/>
            <rFont val="Tahoma"/>
            <family val="2"/>
          </rPr>
          <t xml:space="preserve">2 Gruppen von mind. 4 unterschiedlichen Crosses
</t>
        </r>
        <r>
          <rPr>
            <sz val="8"/>
            <rFont val="Tahoma"/>
            <family val="2"/>
          </rPr>
          <t xml:space="preserve">
</t>
        </r>
      </text>
    </comment>
    <comment ref="N2" authorId="0">
      <text>
        <r>
          <rPr>
            <b/>
            <sz val="11"/>
            <rFont val="Tahoma"/>
            <family val="2"/>
          </rPr>
          <t>2 Gruppen von mind. 4 Tripple Under oder schneller</t>
        </r>
        <r>
          <rPr>
            <sz val="8"/>
            <rFont val="Tahoma"/>
            <family val="2"/>
          </rPr>
          <t xml:space="preserve">
</t>
        </r>
      </text>
    </comment>
    <comment ref="O2" authorId="0">
      <text>
        <r>
          <rPr>
            <b/>
            <sz val="11"/>
            <rFont val="Tahoma"/>
            <family val="2"/>
          </rPr>
          <t>2 unterschiedliche Gymnastics</t>
        </r>
        <r>
          <rPr>
            <sz val="8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11"/>
            <rFont val="Tahoma"/>
            <family val="2"/>
          </rPr>
          <t>2 unterschiedliche Power skills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Q2" authorId="0">
      <text>
        <r>
          <rPr>
            <b/>
            <sz val="11"/>
            <rFont val="Tahoma"/>
            <family val="2"/>
          </rPr>
          <t>2 mal mind. 4 Sprünge rückwärts (backwards)</t>
        </r>
        <r>
          <rPr>
            <sz val="8"/>
            <rFont val="Tahoma"/>
            <family val="2"/>
          </rPr>
          <t xml:space="preserve">
</t>
        </r>
      </text>
    </comment>
    <comment ref="R2" authorId="0">
      <text>
        <r>
          <rPr>
            <b/>
            <sz val="11"/>
            <rFont val="Tahoma"/>
            <family val="2"/>
          </rPr>
          <t>2 Releases</t>
        </r>
        <r>
          <rPr>
            <sz val="8"/>
            <rFont val="Tahoma"/>
            <family val="2"/>
          </rPr>
          <t xml:space="preserve">
</t>
        </r>
      </text>
    </comment>
    <comment ref="J2" authorId="1">
      <text>
        <r>
          <rPr>
            <b/>
            <sz val="11"/>
            <rFont val="Tahoma"/>
            <family val="2"/>
          </rPr>
          <t>leichte Fehler</t>
        </r>
        <r>
          <rPr>
            <sz val="9"/>
            <rFont val="Segoe UI"/>
            <family val="2"/>
          </rPr>
          <t xml:space="preserve">
</t>
        </r>
      </text>
    </comment>
    <comment ref="K2" authorId="1">
      <text>
        <r>
          <rPr>
            <b/>
            <sz val="11"/>
            <rFont val="Tahoma"/>
            <family val="2"/>
          </rPr>
          <t>schwere Fehler</t>
        </r>
        <r>
          <rPr>
            <sz val="9"/>
            <rFont val="Segoe UI"/>
            <family val="2"/>
          </rPr>
          <t xml:space="preserve">
</t>
        </r>
      </text>
    </comment>
    <comment ref="S2" authorId="1">
      <text>
        <r>
          <rPr>
            <b/>
            <sz val="11"/>
            <rFont val="Tahoma"/>
            <family val="2"/>
          </rPr>
          <t>leichte Fehler</t>
        </r>
        <r>
          <rPr>
            <sz val="9"/>
            <rFont val="Segoe UI"/>
            <family val="2"/>
          </rPr>
          <t xml:space="preserve">
</t>
        </r>
      </text>
    </comment>
    <comment ref="T2" authorId="1">
      <text>
        <r>
          <rPr>
            <b/>
            <sz val="11"/>
            <rFont val="Tahoma"/>
            <family val="2"/>
          </rPr>
          <t>schwere Fehler</t>
        </r>
        <r>
          <rPr>
            <sz val="9"/>
            <rFont val="Segoe UI"/>
            <family val="2"/>
          </rPr>
          <t xml:space="preserve">
</t>
        </r>
      </text>
    </comment>
    <comment ref="V2" authorId="0">
      <text>
        <r>
          <rPr>
            <b/>
            <sz val="11"/>
            <rFont val="Tahoma"/>
            <family val="2"/>
          </rPr>
          <t xml:space="preserve">2 Gruppen von mind. 4 unterschiedlichen Crosses
</t>
        </r>
        <r>
          <rPr>
            <sz val="8"/>
            <rFont val="Tahoma"/>
            <family val="2"/>
          </rPr>
          <t xml:space="preserve">
</t>
        </r>
      </text>
    </comment>
    <comment ref="W2" authorId="0">
      <text>
        <r>
          <rPr>
            <b/>
            <sz val="11"/>
            <rFont val="Tahoma"/>
            <family val="2"/>
          </rPr>
          <t>2 Gruppen von mind. 4 Tripple Under oder schneller</t>
        </r>
        <r>
          <rPr>
            <sz val="8"/>
            <rFont val="Tahoma"/>
            <family val="2"/>
          </rPr>
          <t xml:space="preserve">
</t>
        </r>
      </text>
    </comment>
    <comment ref="X2" authorId="0">
      <text>
        <r>
          <rPr>
            <b/>
            <sz val="11"/>
            <rFont val="Tahoma"/>
            <family val="2"/>
          </rPr>
          <t>2 unterschiedliche Gymnastics</t>
        </r>
        <r>
          <rPr>
            <sz val="8"/>
            <rFont val="Tahoma"/>
            <family val="2"/>
          </rPr>
          <t xml:space="preserve">
</t>
        </r>
      </text>
    </comment>
    <comment ref="Y2" authorId="0">
      <text>
        <r>
          <rPr>
            <b/>
            <sz val="11"/>
            <rFont val="Tahoma"/>
            <family val="2"/>
          </rPr>
          <t>2 unterschiedliche Power skills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Z2" authorId="0">
      <text>
        <r>
          <rPr>
            <b/>
            <sz val="11"/>
            <rFont val="Tahoma"/>
            <family val="2"/>
          </rPr>
          <t>2 mal mind. 4 Sprünge rückwärts (backwards)</t>
        </r>
        <r>
          <rPr>
            <sz val="8"/>
            <rFont val="Tahoma"/>
            <family val="2"/>
          </rPr>
          <t xml:space="preserve">
</t>
        </r>
      </text>
    </comment>
    <comment ref="AA2" authorId="0">
      <text>
        <r>
          <rPr>
            <b/>
            <sz val="11"/>
            <rFont val="Tahoma"/>
            <family val="2"/>
          </rPr>
          <t>2 Releases</t>
        </r>
        <r>
          <rPr>
            <sz val="8"/>
            <rFont val="Tahoma"/>
            <family val="2"/>
          </rPr>
          <t xml:space="preserve">
</t>
        </r>
      </text>
    </comment>
    <comment ref="AB2" authorId="1">
      <text>
        <r>
          <rPr>
            <b/>
            <sz val="11"/>
            <rFont val="Tahoma"/>
            <family val="2"/>
          </rPr>
          <t>leichte Fehler</t>
        </r>
        <r>
          <rPr>
            <sz val="9"/>
            <rFont val="Segoe UI"/>
            <family val="2"/>
          </rPr>
          <t xml:space="preserve">
</t>
        </r>
      </text>
    </comment>
    <comment ref="AC2" authorId="1">
      <text>
        <r>
          <rPr>
            <b/>
            <sz val="11"/>
            <rFont val="Tahoma"/>
            <family val="2"/>
          </rPr>
          <t>schwere Fehler</t>
        </r>
        <r>
          <rPr>
            <sz val="9"/>
            <rFont val="Segoe UI"/>
            <family val="2"/>
          </rPr>
          <t xml:space="preserve">
</t>
        </r>
      </text>
    </comment>
    <comment ref="AE2" authorId="1">
      <text>
        <r>
          <rPr>
            <b/>
            <sz val="11"/>
            <rFont val="Tahoma"/>
            <family val="2"/>
          </rPr>
          <t>leichte Fehler</t>
        </r>
        <r>
          <rPr>
            <sz val="9"/>
            <rFont val="Segoe UI"/>
            <family val="2"/>
          </rPr>
          <t xml:space="preserve">
</t>
        </r>
      </text>
    </comment>
    <comment ref="AF2" authorId="1">
      <text>
        <r>
          <rPr>
            <b/>
            <sz val="11"/>
            <rFont val="Tahoma"/>
            <family val="2"/>
          </rPr>
          <t>schwere Fehler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<sst xmlns="http://schemas.openxmlformats.org/spreadsheetml/2006/main" count="214" uniqueCount="100">
  <si>
    <t>30 sec. Speed</t>
  </si>
  <si>
    <t>3 min. Speed</t>
  </si>
  <si>
    <t>Freestyle</t>
  </si>
  <si>
    <t>Gesamt</t>
  </si>
  <si>
    <t>Nr.</t>
  </si>
  <si>
    <t>Vorname</t>
  </si>
  <si>
    <t>Name</t>
  </si>
  <si>
    <t>Geb.Jahr</t>
  </si>
  <si>
    <t>Verein</t>
  </si>
  <si>
    <t>Wert</t>
  </si>
  <si>
    <t>Ergebnis</t>
  </si>
  <si>
    <t>Difficulty</t>
  </si>
  <si>
    <t>Presentation</t>
  </si>
  <si>
    <t>Abzug</t>
  </si>
  <si>
    <t>J1</t>
  </si>
  <si>
    <t>J2</t>
  </si>
  <si>
    <t>J3</t>
  </si>
  <si>
    <t>MW 1</t>
  </si>
  <si>
    <t>MW 2</t>
  </si>
  <si>
    <t>MW 3</t>
  </si>
  <si>
    <t>Min Diff</t>
  </si>
  <si>
    <t>Max MW</t>
  </si>
  <si>
    <t>D1</t>
  </si>
  <si>
    <t>D2</t>
  </si>
  <si>
    <t>L1</t>
  </si>
  <si>
    <t>L2</t>
  </si>
  <si>
    <t>L3</t>
  </si>
  <si>
    <t>L4</t>
  </si>
  <si>
    <t>Punkte</t>
  </si>
  <si>
    <t>Mittelwert</t>
  </si>
  <si>
    <t>Differenz Judges</t>
  </si>
  <si>
    <t>Level 1</t>
  </si>
  <si>
    <t>Level 2</t>
  </si>
  <si>
    <t>Level 3</t>
  </si>
  <si>
    <t>Takt</t>
  </si>
  <si>
    <t>Akzente</t>
  </si>
  <si>
    <t>∑</t>
  </si>
  <si>
    <t>Diff P1/P2</t>
  </si>
  <si>
    <t>M</t>
  </si>
  <si>
    <t>C</t>
  </si>
  <si>
    <t>P</t>
  </si>
  <si>
    <t>G</t>
  </si>
  <si>
    <t>R</t>
  </si>
  <si>
    <t>Rang Total</t>
  </si>
  <si>
    <t>Platz</t>
  </si>
  <si>
    <t>Jg</t>
  </si>
  <si>
    <t>Sprünge</t>
  </si>
  <si>
    <t>Total</t>
  </si>
  <si>
    <t>Rang</t>
  </si>
  <si>
    <t>Diffi</t>
  </si>
  <si>
    <t>Crea</t>
  </si>
  <si>
    <t>Diffi Total</t>
  </si>
  <si>
    <t>Crea Total</t>
  </si>
  <si>
    <t>Rang Diffi</t>
  </si>
  <si>
    <t>Rang Crea</t>
  </si>
  <si>
    <t>Rang Freestyle</t>
  </si>
  <si>
    <t>Sobald die Wertung von mind. 2 Judges eine Differenz von 8 Punkten aufweist, wird die Zeile des betreffenden Skippers in rot dargestellt</t>
  </si>
  <si>
    <t>MW Rang Diffi &amp; Crea</t>
  </si>
  <si>
    <t>Diff 1</t>
  </si>
  <si>
    <t>Diff 2</t>
  </si>
  <si>
    <t>Diff 3</t>
  </si>
  <si>
    <t>Rang x2</t>
  </si>
  <si>
    <t>B</t>
  </si>
  <si>
    <t>Req.Elem</t>
  </si>
  <si>
    <t>E1</t>
  </si>
  <si>
    <t>E2</t>
  </si>
  <si>
    <t>f</t>
  </si>
  <si>
    <t>F</t>
  </si>
  <si>
    <t>DIFF E1/E2</t>
  </si>
  <si>
    <t>Summe E1</t>
  </si>
  <si>
    <t>Summe E2</t>
  </si>
  <si>
    <t>Fehler</t>
  </si>
  <si>
    <t>L5</t>
  </si>
  <si>
    <t>L6</t>
  </si>
  <si>
    <t>Bewegung</t>
  </si>
  <si>
    <t>Bitte auch jede 0 eintragen, NICHT das Feld leer lassen!</t>
  </si>
  <si>
    <t>P1</t>
  </si>
  <si>
    <t>P2</t>
  </si>
  <si>
    <t>SV OMV VB Gymnastics Gänserndorf</t>
  </si>
  <si>
    <t>Ges.eindruck</t>
  </si>
  <si>
    <t>Ausf.</t>
  </si>
  <si>
    <t>Summe E3</t>
  </si>
  <si>
    <t>MW F</t>
  </si>
  <si>
    <t>MW f</t>
  </si>
  <si>
    <t>E3</t>
  </si>
  <si>
    <t>Head</t>
  </si>
  <si>
    <t>Oliver</t>
  </si>
  <si>
    <t>Hinterberger</t>
  </si>
  <si>
    <t>ASKÖ Grieskirchen</t>
  </si>
  <si>
    <t>Benjamin</t>
  </si>
  <si>
    <t>Petermichl</t>
  </si>
  <si>
    <t>Florian</t>
  </si>
  <si>
    <t>Blümel</t>
  </si>
  <si>
    <t>Gesamtwertung - Allgemeine Klasse männlich</t>
  </si>
  <si>
    <t>30 Sekunden Speed - Allgemeine Klasse männlich</t>
  </si>
  <si>
    <t>3 Minuten Speed - Allgemeine Klasse männlich</t>
  </si>
  <si>
    <t>Freestyle - Allgemeine Klasse männlich</t>
  </si>
  <si>
    <t>Level 4</t>
  </si>
  <si>
    <t>Level 5</t>
  </si>
  <si>
    <t>Level 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</si>
</sst>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3"/>
      <name val="Arial"/>
      <family val="2"/>
    </font>
    <font>
      <b/>
      <sz val="11"/>
      <name val="Tahoma"/>
      <family val="2"/>
    </font>
    <font>
      <sz val="9"/>
      <name val="Segoe UI"/>
      <family val="2"/>
    </font>
    <font>
      <b/>
      <sz val="14"/>
      <color indexed="10"/>
      <name val="Calibri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Calibri"/>
      <family val="2"/>
    </font>
    <font>
      <b/>
      <sz val="10"/>
      <color rgb="FFFFFF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52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2" fillId="0" borderId="0" xfId="52" applyAlignment="1">
      <alignment horizontal="center"/>
      <protection/>
    </xf>
    <xf numFmtId="0" fontId="2" fillId="33" borderId="0" xfId="52" applyFill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3" fillId="34" borderId="0" xfId="52" applyFont="1" applyFill="1" applyAlignment="1">
      <alignment horizontal="center"/>
      <protection/>
    </xf>
    <xf numFmtId="0" fontId="3" fillId="35" borderId="0" xfId="52" applyFont="1" applyFill="1" applyAlignment="1">
      <alignment horizontal="center"/>
      <protection/>
    </xf>
    <xf numFmtId="0" fontId="3" fillId="36" borderId="0" xfId="52" applyFont="1" applyFill="1" applyAlignment="1">
      <alignment horizontal="center"/>
      <protection/>
    </xf>
    <xf numFmtId="0" fontId="2" fillId="34" borderId="0" xfId="52" applyFill="1" applyAlignment="1">
      <alignment horizontal="center"/>
      <protection/>
    </xf>
    <xf numFmtId="2" fontId="2" fillId="34" borderId="0" xfId="52" applyNumberFormat="1" applyFill="1" applyBorder="1" applyAlignment="1">
      <alignment horizontal="center"/>
      <protection/>
    </xf>
    <xf numFmtId="0" fontId="2" fillId="35" borderId="0" xfId="52" applyFill="1" applyAlignment="1">
      <alignment horizontal="center"/>
      <protection/>
    </xf>
    <xf numFmtId="2" fontId="2" fillId="35" borderId="0" xfId="52" applyNumberFormat="1" applyFill="1" applyAlignment="1">
      <alignment horizontal="center"/>
      <protection/>
    </xf>
    <xf numFmtId="2" fontId="2" fillId="36" borderId="0" xfId="52" applyNumberFormat="1" applyFill="1" applyAlignment="1">
      <alignment horizontal="center"/>
      <protection/>
    </xf>
    <xf numFmtId="2" fontId="2" fillId="33" borderId="0" xfId="52" applyNumberFormat="1" applyFill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7" fillId="0" borderId="0" xfId="52" applyFont="1">
      <alignment/>
      <protection/>
    </xf>
    <xf numFmtId="0" fontId="7" fillId="37" borderId="0" xfId="52" applyFont="1" applyFill="1" applyAlignment="1">
      <alignment horizontal="center"/>
      <protection/>
    </xf>
    <xf numFmtId="0" fontId="7" fillId="38" borderId="0" xfId="52" applyFont="1" applyFill="1" applyAlignment="1">
      <alignment horizontal="center"/>
      <protection/>
    </xf>
    <xf numFmtId="0" fontId="7" fillId="39" borderId="0" xfId="52" applyFont="1" applyFill="1" applyAlignment="1">
      <alignment horizontal="center"/>
      <protection/>
    </xf>
    <xf numFmtId="0" fontId="7" fillId="27" borderId="0" xfId="52" applyFont="1" applyFill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0" xfId="52" applyFont="1" applyBorder="1">
      <alignment/>
      <protection/>
    </xf>
    <xf numFmtId="0" fontId="6" fillId="37" borderId="10" xfId="52" applyFont="1" applyFill="1" applyBorder="1" applyAlignment="1">
      <alignment horizontal="center"/>
      <protection/>
    </xf>
    <xf numFmtId="0" fontId="6" fillId="38" borderId="10" xfId="52" applyFont="1" applyFill="1" applyBorder="1" applyAlignment="1">
      <alignment horizontal="center"/>
      <protection/>
    </xf>
    <xf numFmtId="0" fontId="6" fillId="39" borderId="10" xfId="52" applyFont="1" applyFill="1" applyBorder="1" applyAlignment="1">
      <alignment horizontal="center"/>
      <protection/>
    </xf>
    <xf numFmtId="0" fontId="6" fillId="27" borderId="10" xfId="52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 horizontal="center"/>
      <protection/>
    </xf>
    <xf numFmtId="0" fontId="6" fillId="0" borderId="11" xfId="52" applyFont="1" applyBorder="1" applyAlignment="1">
      <alignment horizontal="center"/>
      <protection/>
    </xf>
    <xf numFmtId="0" fontId="5" fillId="0" borderId="11" xfId="52" applyFont="1" applyBorder="1">
      <alignment/>
      <protection/>
    </xf>
    <xf numFmtId="0" fontId="7" fillId="27" borderId="11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center"/>
      <protection/>
    </xf>
    <xf numFmtId="0" fontId="7" fillId="0" borderId="12" xfId="52" applyFont="1" applyBorder="1">
      <alignment/>
      <protection/>
    </xf>
    <xf numFmtId="0" fontId="7" fillId="0" borderId="0" xfId="52" applyFont="1" applyFill="1">
      <alignment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0" xfId="52" applyFont="1" applyFill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37" borderId="13" xfId="0" applyFont="1" applyFill="1" applyBorder="1" applyAlignment="1">
      <alignment horizontal="center"/>
    </xf>
    <xf numFmtId="164" fontId="6" fillId="37" borderId="13" xfId="0" applyNumberFormat="1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/>
    </xf>
    <xf numFmtId="164" fontId="6" fillId="40" borderId="13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7" fillId="37" borderId="1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6" fillId="37" borderId="13" xfId="0" applyFont="1" applyFill="1" applyBorder="1" applyAlignment="1">
      <alignment horizontal="left"/>
    </xf>
    <xf numFmtId="165" fontId="6" fillId="38" borderId="13" xfId="0" applyNumberFormat="1" applyFont="1" applyFill="1" applyBorder="1" applyAlignment="1">
      <alignment horizontal="center"/>
    </xf>
    <xf numFmtId="164" fontId="6" fillId="38" borderId="13" xfId="0" applyNumberFormat="1" applyFont="1" applyFill="1" applyBorder="1" applyAlignment="1">
      <alignment horizontal="center"/>
    </xf>
    <xf numFmtId="0" fontId="6" fillId="37" borderId="13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7" fillId="37" borderId="11" xfId="0" applyNumberFormat="1" applyFont="1" applyFill="1" applyBorder="1" applyAlignment="1">
      <alignment horizontal="center"/>
    </xf>
    <xf numFmtId="2" fontId="7" fillId="38" borderId="11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/>
    </xf>
    <xf numFmtId="0" fontId="2" fillId="0" borderId="0" xfId="54">
      <alignment/>
      <protection/>
    </xf>
    <xf numFmtId="166" fontId="2" fillId="41" borderId="15" xfId="54" applyNumberFormat="1" applyFill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3" fillId="0" borderId="10" xfId="54" applyFont="1" applyBorder="1" applyAlignment="1">
      <alignment horizontal="left"/>
      <protection/>
    </xf>
    <xf numFmtId="0" fontId="3" fillId="0" borderId="14" xfId="54" applyFont="1" applyBorder="1" applyAlignment="1">
      <alignment horizontal="center"/>
      <protection/>
    </xf>
    <xf numFmtId="0" fontId="3" fillId="0" borderId="14" xfId="54" applyFont="1" applyBorder="1" applyAlignment="1">
      <alignment horizontal="left" wrapText="1"/>
      <protection/>
    </xf>
    <xf numFmtId="0" fontId="2" fillId="34" borderId="16" xfId="54" applyFont="1" applyFill="1" applyBorder="1" applyAlignment="1">
      <alignment horizontal="center"/>
      <protection/>
    </xf>
    <xf numFmtId="166" fontId="2" fillId="34" borderId="17" xfId="54" applyNumberFormat="1" applyFont="1" applyFill="1" applyBorder="1" applyAlignment="1">
      <alignment horizontal="center"/>
      <protection/>
    </xf>
    <xf numFmtId="166" fontId="2" fillId="34" borderId="18" xfId="54" applyNumberFormat="1" applyFont="1" applyFill="1" applyBorder="1" applyAlignment="1">
      <alignment horizontal="center"/>
      <protection/>
    </xf>
    <xf numFmtId="166" fontId="2" fillId="35" borderId="16" xfId="54" applyNumberFormat="1" applyFont="1" applyFill="1" applyBorder="1" applyAlignment="1">
      <alignment horizontal="center"/>
      <protection/>
    </xf>
    <xf numFmtId="166" fontId="2" fillId="35" borderId="17" xfId="54" applyNumberFormat="1" applyFont="1" applyFill="1" applyBorder="1" applyAlignment="1">
      <alignment horizontal="center"/>
      <protection/>
    </xf>
    <xf numFmtId="166" fontId="2" fillId="35" borderId="18" xfId="54" applyNumberFormat="1" applyFont="1" applyFill="1" applyBorder="1" applyAlignment="1">
      <alignment horizontal="center"/>
      <protection/>
    </xf>
    <xf numFmtId="166" fontId="2" fillId="36" borderId="17" xfId="54" applyNumberFormat="1" applyFont="1" applyFill="1" applyBorder="1" applyAlignment="1">
      <alignment horizontal="center"/>
      <protection/>
    </xf>
    <xf numFmtId="4" fontId="3" fillId="41" borderId="16" xfId="54" applyNumberFormat="1" applyFont="1" applyFill="1" applyBorder="1" applyAlignment="1">
      <alignment horizontal="center"/>
      <protection/>
    </xf>
    <xf numFmtId="0" fontId="7" fillId="0" borderId="11" xfId="54" applyFont="1" applyBorder="1">
      <alignment/>
      <protection/>
    </xf>
    <xf numFmtId="0" fontId="0" fillId="25" borderId="0" xfId="0" applyFill="1" applyAlignment="1">
      <alignment/>
    </xf>
    <xf numFmtId="2" fontId="7" fillId="0" borderId="11" xfId="54" applyNumberFormat="1" applyFont="1" applyBorder="1">
      <alignment/>
      <protection/>
    </xf>
    <xf numFmtId="1" fontId="7" fillId="0" borderId="11" xfId="54" applyNumberFormat="1" applyFont="1" applyBorder="1">
      <alignment/>
      <protection/>
    </xf>
    <xf numFmtId="166" fontId="2" fillId="36" borderId="19" xfId="54" applyNumberFormat="1" applyFont="1" applyFill="1" applyBorder="1" applyAlignment="1">
      <alignment horizontal="center"/>
      <protection/>
    </xf>
    <xf numFmtId="166" fontId="2" fillId="36" borderId="19" xfId="54" applyNumberFormat="1" applyFont="1" applyFill="1" applyBorder="1" applyAlignment="1">
      <alignment horizontal="center" wrapText="1"/>
      <protection/>
    </xf>
    <xf numFmtId="166" fontId="2" fillId="34" borderId="16" xfId="54" applyNumberFormat="1" applyFont="1" applyFill="1" applyBorder="1" applyAlignment="1">
      <alignment horizontal="center"/>
      <protection/>
    </xf>
    <xf numFmtId="166" fontId="2" fillId="36" borderId="18" xfId="54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165" fontId="7" fillId="0" borderId="11" xfId="54" applyNumberFormat="1" applyFont="1" applyBorder="1">
      <alignment/>
      <protection/>
    </xf>
    <xf numFmtId="164" fontId="6" fillId="37" borderId="11" xfId="0" applyNumberFormat="1" applyFont="1" applyFill="1" applyBorder="1" applyAlignment="1">
      <alignment horizontal="center"/>
    </xf>
    <xf numFmtId="164" fontId="6" fillId="11" borderId="13" xfId="0" applyNumberFormat="1" applyFont="1" applyFill="1" applyBorder="1" applyAlignment="1">
      <alignment horizontal="center"/>
    </xf>
    <xf numFmtId="164" fontId="6" fillId="13" borderId="13" xfId="0" applyNumberFormat="1" applyFont="1" applyFill="1" applyBorder="1" applyAlignment="1">
      <alignment horizontal="center"/>
    </xf>
    <xf numFmtId="2" fontId="7" fillId="13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5" borderId="0" xfId="0" applyFill="1" applyAlignment="1">
      <alignment horizontal="center"/>
    </xf>
    <xf numFmtId="0" fontId="0" fillId="0" borderId="20" xfId="0" applyBorder="1" applyAlignment="1">
      <alignment horizontal="center"/>
    </xf>
    <xf numFmtId="0" fontId="4" fillId="0" borderId="2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shrinkToFit="1"/>
      <protection locked="0"/>
    </xf>
    <xf numFmtId="0" fontId="0" fillId="0" borderId="20" xfId="0" applyFill="1" applyBorder="1" applyAlignment="1">
      <alignment horizontal="center"/>
    </xf>
    <xf numFmtId="1" fontId="7" fillId="40" borderId="11" xfId="0" applyNumberFormat="1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7" fillId="39" borderId="11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7" fillId="39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7" fillId="37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7" fillId="37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12" borderId="11" xfId="0" applyNumberFormat="1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165" fontId="7" fillId="38" borderId="11" xfId="0" applyNumberFormat="1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7" borderId="11" xfId="0" applyFont="1" applyFill="1" applyBorder="1" applyAlignment="1">
      <alignment/>
    </xf>
    <xf numFmtId="1" fontId="7" fillId="38" borderId="11" xfId="0" applyNumberFormat="1" applyFont="1" applyFill="1" applyBorder="1" applyAlignment="1">
      <alignment horizontal="center"/>
    </xf>
    <xf numFmtId="1" fontId="7" fillId="13" borderId="11" xfId="0" applyNumberFormat="1" applyFont="1" applyFill="1" applyBorder="1" applyAlignment="1">
      <alignment horizontal="center"/>
    </xf>
    <xf numFmtId="164" fontId="6" fillId="38" borderId="13" xfId="0" applyNumberFormat="1" applyFont="1" applyFill="1" applyBorder="1" applyAlignment="1">
      <alignment horizontal="center"/>
    </xf>
    <xf numFmtId="164" fontId="6" fillId="37" borderId="11" xfId="0" applyNumberFormat="1" applyFont="1" applyFill="1" applyBorder="1" applyAlignment="1">
      <alignment horizontal="center"/>
    </xf>
    <xf numFmtId="1" fontId="7" fillId="11" borderId="11" xfId="0" applyNumberFormat="1" applyFont="1" applyFill="1" applyBorder="1" applyAlignment="1">
      <alignment horizontal="center"/>
    </xf>
    <xf numFmtId="0" fontId="2" fillId="34" borderId="0" xfId="52" applyFont="1" applyFill="1" applyAlignment="1">
      <alignment horizontal="center"/>
      <protection/>
    </xf>
    <xf numFmtId="0" fontId="2" fillId="34" borderId="0" xfId="52" applyFill="1" applyAlignment="1">
      <alignment horizontal="center"/>
      <protection/>
    </xf>
    <xf numFmtId="0" fontId="2" fillId="35" borderId="0" xfId="52" applyFont="1" applyFill="1" applyAlignment="1">
      <alignment horizontal="center"/>
      <protection/>
    </xf>
    <xf numFmtId="0" fontId="2" fillId="35" borderId="0" xfId="52" applyFill="1" applyAlignment="1">
      <alignment horizontal="center"/>
      <protection/>
    </xf>
    <xf numFmtId="0" fontId="2" fillId="36" borderId="0" xfId="52" applyFill="1" applyAlignment="1">
      <alignment horizontal="center"/>
      <protection/>
    </xf>
    <xf numFmtId="0" fontId="6" fillId="37" borderId="0" xfId="0" applyFont="1" applyFill="1" applyAlignment="1">
      <alignment horizontal="center"/>
    </xf>
    <xf numFmtId="0" fontId="6" fillId="40" borderId="0" xfId="0" applyFont="1" applyFill="1" applyAlignment="1">
      <alignment horizontal="center"/>
    </xf>
    <xf numFmtId="165" fontId="6" fillId="38" borderId="0" xfId="0" applyNumberFormat="1" applyFont="1" applyFill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4" fontId="3" fillId="41" borderId="21" xfId="54" applyNumberFormat="1" applyFont="1" applyFill="1" applyBorder="1" applyAlignment="1">
      <alignment horizontal="center" wrapText="1"/>
      <protection/>
    </xf>
    <xf numFmtId="0" fontId="2" fillId="0" borderId="18" xfId="54" applyBorder="1" applyAlignment="1">
      <alignment/>
      <protection/>
    </xf>
    <xf numFmtId="166" fontId="3" fillId="36" borderId="15" xfId="54" applyNumberFormat="1" applyFont="1" applyFill="1" applyBorder="1" applyAlignment="1">
      <alignment horizontal="center"/>
      <protection/>
    </xf>
    <xf numFmtId="166" fontId="3" fillId="36" borderId="21" xfId="54" applyNumberFormat="1" applyFont="1" applyFill="1" applyBorder="1" applyAlignment="1">
      <alignment horizontal="center"/>
      <protection/>
    </xf>
    <xf numFmtId="166" fontId="3" fillId="34" borderId="15" xfId="54" applyNumberFormat="1" applyFont="1" applyFill="1" applyBorder="1" applyAlignment="1">
      <alignment horizontal="center"/>
      <protection/>
    </xf>
    <xf numFmtId="166" fontId="3" fillId="34" borderId="21" xfId="54" applyNumberFormat="1" applyFont="1" applyFill="1" applyBorder="1" applyAlignment="1">
      <alignment horizontal="center"/>
      <protection/>
    </xf>
    <xf numFmtId="166" fontId="3" fillId="35" borderId="15" xfId="54" applyNumberFormat="1" applyFont="1" applyFill="1" applyBorder="1" applyAlignment="1">
      <alignment horizontal="center"/>
      <protection/>
    </xf>
    <xf numFmtId="166" fontId="3" fillId="35" borderId="21" xfId="54" applyNumberFormat="1" applyFont="1" applyFill="1" applyBorder="1" applyAlignment="1">
      <alignment horizontal="center"/>
      <protection/>
    </xf>
    <xf numFmtId="0" fontId="48" fillId="42" borderId="0" xfId="54" applyFont="1" applyFill="1" applyAlignment="1">
      <alignment horizontal="center"/>
      <protection/>
    </xf>
    <xf numFmtId="166" fontId="3" fillId="34" borderId="0" xfId="54" applyNumberFormat="1" applyFont="1" applyFill="1" applyBorder="1" applyAlignment="1">
      <alignment horizontal="center"/>
      <protection/>
    </xf>
    <xf numFmtId="166" fontId="3" fillId="34" borderId="22" xfId="54" applyNumberFormat="1" applyFont="1" applyFill="1" applyBorder="1" applyAlignment="1">
      <alignment horizontal="center"/>
      <protection/>
    </xf>
    <xf numFmtId="166" fontId="3" fillId="35" borderId="0" xfId="54" applyNumberFormat="1" applyFont="1" applyFill="1" applyBorder="1" applyAlignment="1">
      <alignment horizontal="center"/>
      <protection/>
    </xf>
    <xf numFmtId="166" fontId="3" fillId="35" borderId="22" xfId="54" applyNumberFormat="1" applyFont="1" applyFill="1" applyBorder="1" applyAlignment="1">
      <alignment horizontal="center"/>
      <protection/>
    </xf>
    <xf numFmtId="166" fontId="3" fillId="36" borderId="23" xfId="54" applyNumberFormat="1" applyFont="1" applyFill="1" applyBorder="1" applyAlignment="1">
      <alignment horizont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2 2" xfId="53"/>
    <cellStyle name="Standard 3" xfId="54"/>
    <cellStyle name="Standard 3 2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6">
    <dxf>
      <font>
        <color rgb="FFFF0000"/>
      </font>
      <fill>
        <patternFill>
          <fgColor rgb="FFFF0000"/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bgColor theme="9" tint="0.3999499976634979"/>
        </patternFill>
      </fill>
      <border/>
    </dxf>
    <dxf>
      <font>
        <color rgb="FFFF0000"/>
      </font>
      <fill>
        <patternFill>
          <fgColor rgb="FFFF0000"/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luemel\Desktop\120317_Berechnung_Einzel%20&#214;M_le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echnung"/>
      <sheetName val="Calculate Speed 30 sec"/>
      <sheetName val="Calculate Speed 3 min"/>
      <sheetName val="Calculate Difficulty"/>
      <sheetName val="Calculate Presentation"/>
      <sheetName val="Calculate Variation"/>
      <sheetName val="Tabelle3"/>
      <sheetName val="Ergebnis"/>
    </sheetNames>
    <sheetDataSet>
      <sheetData sheetId="6">
        <row r="1">
          <cell r="A1">
            <v>0</v>
          </cell>
        </row>
        <row r="2">
          <cell r="A2" t="str">
            <v>Allgemeine Klasse</v>
          </cell>
        </row>
        <row r="3">
          <cell r="A3" t="str">
            <v>Junioren</v>
          </cell>
        </row>
        <row r="4">
          <cell r="A4" t="str">
            <v>Jugend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1">
      <pane xSplit="5" ySplit="1" topLeftCell="F2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K13" sqref="K13"/>
    </sheetView>
  </sheetViews>
  <sheetFormatPr defaultColWidth="11.421875" defaultRowHeight="15"/>
  <cols>
    <col min="1" max="1" width="5.140625" style="1" customWidth="1"/>
    <col min="2" max="2" width="10.00390625" style="2" bestFit="1" customWidth="1"/>
    <col min="3" max="3" width="11.421875" style="2" customWidth="1"/>
    <col min="4" max="4" width="11.7109375" style="3" customWidth="1"/>
    <col min="5" max="5" width="17.7109375" style="2" customWidth="1"/>
    <col min="6" max="6" width="7.00390625" style="3" bestFit="1" customWidth="1"/>
    <col min="7" max="7" width="8.8515625" style="3" bestFit="1" customWidth="1"/>
    <col min="8" max="8" width="8.7109375" style="3" bestFit="1" customWidth="1"/>
    <col min="9" max="9" width="8.8515625" style="3" bestFit="1" customWidth="1"/>
    <col min="10" max="10" width="8.8515625" style="2" bestFit="1" customWidth="1"/>
    <col min="11" max="11" width="8.8515625" style="2" customWidth="1"/>
    <col min="12" max="12" width="12.421875" style="2" bestFit="1" customWidth="1"/>
    <col min="13" max="13" width="9.28125" style="2" bestFit="1" customWidth="1"/>
    <col min="14" max="14" width="7.421875" style="2" customWidth="1"/>
    <col min="15" max="15" width="10.140625" style="2" customWidth="1"/>
    <col min="16" max="16" width="11.421875" style="3" customWidth="1"/>
    <col min="17" max="16384" width="11.421875" style="2" customWidth="1"/>
  </cols>
  <sheetData>
    <row r="1" spans="6:16" ht="12.75">
      <c r="F1" s="127" t="s">
        <v>0</v>
      </c>
      <c r="G1" s="128"/>
      <c r="H1" s="129" t="s">
        <v>1</v>
      </c>
      <c r="I1" s="130"/>
      <c r="J1" s="131" t="s">
        <v>2</v>
      </c>
      <c r="K1" s="131"/>
      <c r="L1" s="131"/>
      <c r="M1" s="131"/>
      <c r="N1" s="131"/>
      <c r="O1" s="131"/>
      <c r="P1" s="4" t="s">
        <v>3</v>
      </c>
    </row>
    <row r="2" spans="1:16" ht="12.75">
      <c r="A2" s="1" t="s">
        <v>4</v>
      </c>
      <c r="B2" s="1" t="s">
        <v>5</v>
      </c>
      <c r="C2" s="1" t="s">
        <v>6</v>
      </c>
      <c r="D2" s="5" t="s">
        <v>7</v>
      </c>
      <c r="E2" s="1" t="s">
        <v>8</v>
      </c>
      <c r="F2" s="6" t="s">
        <v>9</v>
      </c>
      <c r="G2" s="6" t="s">
        <v>10</v>
      </c>
      <c r="H2" s="7" t="s">
        <v>9</v>
      </c>
      <c r="I2" s="7" t="s">
        <v>10</v>
      </c>
      <c r="J2" s="8" t="s">
        <v>11</v>
      </c>
      <c r="K2" s="8" t="s">
        <v>13</v>
      </c>
      <c r="L2" s="8" t="s">
        <v>12</v>
      </c>
      <c r="M2" s="8" t="s">
        <v>63</v>
      </c>
      <c r="N2" s="8" t="s">
        <v>13</v>
      </c>
      <c r="O2" s="8" t="s">
        <v>10</v>
      </c>
      <c r="P2" s="4"/>
    </row>
    <row r="3" spans="1:16" ht="15">
      <c r="A3" s="104">
        <v>301</v>
      </c>
      <c r="B3" s="102" t="s">
        <v>86</v>
      </c>
      <c r="C3" s="103" t="s">
        <v>87</v>
      </c>
      <c r="D3" s="101">
        <v>1988</v>
      </c>
      <c r="E3" s="103" t="s">
        <v>88</v>
      </c>
      <c r="F3" s="9">
        <f>'Calculate Speed 30 sec'!Q3</f>
        <v>75</v>
      </c>
      <c r="G3" s="10">
        <f>'Calculate Speed 30 sec'!R3</f>
        <v>375</v>
      </c>
      <c r="H3" s="11">
        <f>'Calculate Speed 3 min'!Q3</f>
        <v>386</v>
      </c>
      <c r="I3" s="12">
        <f>'Calculate Speed 3 min'!R3</f>
        <v>386</v>
      </c>
      <c r="J3" s="13">
        <f>'Calculate Difficulty'!S3</f>
        <v>118.2875</v>
      </c>
      <c r="K3" s="13">
        <f>'Calculate Required Elements'!AK3/2</f>
        <v>6.25</v>
      </c>
      <c r="L3" s="13">
        <f>'Calculate Presentation'!P3</f>
        <v>184.0625</v>
      </c>
      <c r="M3" s="13">
        <f>'Calculate Required Elements'!AJ3</f>
        <v>37.5</v>
      </c>
      <c r="N3" s="13">
        <f>'Calculate Required Elements'!AK3/2</f>
        <v>6.25</v>
      </c>
      <c r="O3" s="13">
        <f>IF((J3-K3)+(L3+M3-N3)&gt;0,((J3-K3)+(L3+M3-N3)),0)</f>
        <v>327.35</v>
      </c>
      <c r="P3" s="14">
        <f>SUM(O3,I3,G3)</f>
        <v>1088.35</v>
      </c>
    </row>
    <row r="4" spans="1:16" ht="15">
      <c r="A4" s="104">
        <v>302</v>
      </c>
      <c r="B4" s="102" t="s">
        <v>89</v>
      </c>
      <c r="C4" s="103" t="s">
        <v>90</v>
      </c>
      <c r="D4" s="101">
        <v>1995</v>
      </c>
      <c r="E4" s="103" t="s">
        <v>78</v>
      </c>
      <c r="F4" s="9">
        <f>'Calculate Speed 30 sec'!Q4</f>
        <v>68</v>
      </c>
      <c r="G4" s="10">
        <f>'Calculate Speed 30 sec'!R4</f>
        <v>340</v>
      </c>
      <c r="H4" s="11">
        <f>'Calculate Speed 3 min'!Q4</f>
        <v>325</v>
      </c>
      <c r="I4" s="12">
        <f>'Calculate Speed 3 min'!R4</f>
        <v>325</v>
      </c>
      <c r="J4" s="13">
        <f>'Calculate Difficulty'!S4</f>
        <v>86.7125</v>
      </c>
      <c r="K4" s="13">
        <f>'Calculate Required Elements'!AK4/2</f>
        <v>48.4375</v>
      </c>
      <c r="L4" s="13">
        <f>'Calculate Presentation'!P4</f>
        <v>96.5625</v>
      </c>
      <c r="M4" s="13">
        <f>'Calculate Required Elements'!AJ4</f>
        <v>40.27777777777778</v>
      </c>
      <c r="N4" s="13">
        <f>'Calculate Required Elements'!AK4/2</f>
        <v>48.4375</v>
      </c>
      <c r="O4" s="13">
        <f>IF((J4-K4)+(L4+M4-N4)&gt;0,((J4-K4)+(L4+M4-N4)),0)</f>
        <v>126.67777777777778</v>
      </c>
      <c r="P4" s="14">
        <f>SUM(O4,I4,G4)</f>
        <v>791.6777777777778</v>
      </c>
    </row>
    <row r="5" spans="1:16" ht="15">
      <c r="A5" s="104">
        <v>303</v>
      </c>
      <c r="B5" s="102" t="s">
        <v>91</v>
      </c>
      <c r="C5" s="103" t="s">
        <v>92</v>
      </c>
      <c r="D5" s="101">
        <v>1998</v>
      </c>
      <c r="E5" s="103" t="s">
        <v>78</v>
      </c>
      <c r="F5" s="9">
        <f>'Calculate Speed 30 sec'!Q5</f>
        <v>83</v>
      </c>
      <c r="G5" s="10">
        <f>'Calculate Speed 30 sec'!R5</f>
        <v>415</v>
      </c>
      <c r="H5" s="11">
        <f>'Calculate Speed 3 min'!Q5</f>
        <v>404</v>
      </c>
      <c r="I5" s="12">
        <f>'Calculate Speed 3 min'!R5</f>
        <v>404</v>
      </c>
      <c r="J5" s="13">
        <f>'Calculate Difficulty'!S5</f>
        <v>108.575</v>
      </c>
      <c r="K5" s="13">
        <f>'Calculate Required Elements'!AK5/2</f>
        <v>15.625</v>
      </c>
      <c r="L5" s="13">
        <f>'Calculate Presentation'!P5</f>
        <v>138.75</v>
      </c>
      <c r="M5" s="13">
        <f>'Calculate Required Elements'!AJ5</f>
        <v>34.72222222222222</v>
      </c>
      <c r="N5" s="13">
        <f>'Calculate Required Elements'!AK5/2</f>
        <v>15.625</v>
      </c>
      <c r="O5" s="13">
        <f>IF((J5-K5)+(L5+M5-N5)&gt;0,((J5-K5)+(L5+M5-N5)),0)</f>
        <v>250.79722222222222</v>
      </c>
      <c r="P5" s="14">
        <f>SUM(O5,I5,G5)</f>
        <v>1069.7972222222222</v>
      </c>
    </row>
  </sheetData>
  <sheetProtection/>
  <mergeCells count="3">
    <mergeCell ref="F1:G1"/>
    <mergeCell ref="H1:I1"/>
    <mergeCell ref="J1:O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"/>
  <sheetViews>
    <sheetView zoomScale="80" zoomScaleNormal="80" zoomScalePageLayoutView="0" workbookViewId="0" topLeftCell="A1">
      <selection activeCell="A5" sqref="A5:IV7"/>
    </sheetView>
  </sheetViews>
  <sheetFormatPr defaultColWidth="11.421875" defaultRowHeight="15"/>
  <cols>
    <col min="1" max="1" width="5.57421875" style="69" bestFit="1" customWidth="1"/>
    <col min="2" max="2" width="9.28125" style="69" bestFit="1" customWidth="1"/>
    <col min="3" max="3" width="13.140625" style="69" bestFit="1" customWidth="1"/>
    <col min="4" max="4" width="5.57421875" style="69" bestFit="1" customWidth="1"/>
    <col min="5" max="5" width="32.28125" style="69" bestFit="1" customWidth="1"/>
    <col min="6" max="6" width="8.28125" style="69" customWidth="1"/>
    <col min="7" max="7" width="9.8515625" style="69" customWidth="1"/>
    <col min="8" max="8" width="9.28125" style="69" customWidth="1"/>
    <col min="9" max="9" width="9.421875" style="69" customWidth="1"/>
    <col min="10" max="10" width="7.00390625" style="69" customWidth="1"/>
    <col min="11" max="11" width="9.8515625" style="69" customWidth="1"/>
    <col min="12" max="12" width="9.28125" style="69" bestFit="1" customWidth="1"/>
    <col min="13" max="13" width="10.00390625" style="69" customWidth="1"/>
    <col min="14" max="14" width="11.421875" style="69" customWidth="1"/>
    <col min="15" max="15" width="9.8515625" style="69" customWidth="1"/>
    <col min="16" max="16" width="10.28125" style="69" customWidth="1"/>
    <col min="17" max="16384" width="11.421875" style="69" customWidth="1"/>
  </cols>
  <sheetData>
    <row r="1" spans="1:16" ht="12.75">
      <c r="A1" s="146" t="s">
        <v>96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3" spans="6:16" ht="12.75" customHeight="1">
      <c r="F3" s="140" t="s">
        <v>2</v>
      </c>
      <c r="G3" s="151"/>
      <c r="H3" s="151"/>
      <c r="I3" s="151"/>
      <c r="J3" s="151"/>
      <c r="K3" s="151"/>
      <c r="L3" s="151"/>
      <c r="M3" s="151"/>
      <c r="N3" s="151"/>
      <c r="O3" s="151"/>
      <c r="P3" s="141"/>
    </row>
    <row r="4" spans="1:16" ht="25.5">
      <c r="A4" s="71" t="s">
        <v>44</v>
      </c>
      <c r="B4" s="72" t="s">
        <v>5</v>
      </c>
      <c r="C4" s="72" t="s">
        <v>6</v>
      </c>
      <c r="D4" s="73" t="s">
        <v>45</v>
      </c>
      <c r="E4" s="74" t="s">
        <v>8</v>
      </c>
      <c r="F4" s="87" t="s">
        <v>49</v>
      </c>
      <c r="G4" s="87" t="s">
        <v>13</v>
      </c>
      <c r="H4" s="87" t="s">
        <v>51</v>
      </c>
      <c r="I4" s="87" t="s">
        <v>53</v>
      </c>
      <c r="J4" s="87" t="s">
        <v>50</v>
      </c>
      <c r="K4" s="87" t="s">
        <v>13</v>
      </c>
      <c r="L4" s="87" t="s">
        <v>52</v>
      </c>
      <c r="M4" s="87" t="s">
        <v>54</v>
      </c>
      <c r="N4" s="88" t="s">
        <v>57</v>
      </c>
      <c r="O4" s="87" t="s">
        <v>47</v>
      </c>
      <c r="P4" s="88" t="s">
        <v>55</v>
      </c>
    </row>
    <row r="5" spans="2:16" ht="14.25">
      <c r="B5" s="31" t="str">
        <f>IF(Berechnung!B3="","",Berechnung!B3)</f>
        <v>Oliver</v>
      </c>
      <c r="C5" s="31" t="str">
        <f>IF(Berechnung!C3="","",Berechnung!C3)</f>
        <v>Hinterberger</v>
      </c>
      <c r="D5" s="31">
        <f>IF(Berechnung!D3="","",Berechnung!D3)</f>
        <v>1988</v>
      </c>
      <c r="E5" s="31" t="str">
        <f>IF(Berechnung!E3="","",Berechnung!E3)</f>
        <v>ASKÖ Grieskirchen</v>
      </c>
      <c r="F5" s="85">
        <f>IF(Berechnung!J3="","",Berechnung!J3)</f>
        <v>118.2875</v>
      </c>
      <c r="G5" s="85">
        <f>IF(Berechnung!K3="","",Berechnung!K3)</f>
        <v>6.25</v>
      </c>
      <c r="H5" s="85">
        <f>F5-G5</f>
        <v>112.0375</v>
      </c>
      <c r="I5" s="86">
        <f>RANK(H5,$H$5:$H$7)</f>
        <v>1</v>
      </c>
      <c r="J5" s="85">
        <f>IF(Berechnung!L3+Berechnung!M3="","",Berechnung!L3+Berechnung!M3)</f>
        <v>221.5625</v>
      </c>
      <c r="K5" s="85">
        <f>IF(Berechnung!N3="","",Berechnung!N3)</f>
        <v>6.25</v>
      </c>
      <c r="L5" s="85">
        <f>J5-K5</f>
        <v>215.3125</v>
      </c>
      <c r="M5" s="86">
        <f>RANK(L5,$L$5:$L$7)</f>
        <v>1</v>
      </c>
      <c r="N5" s="83">
        <f>AVERAGE(I5,M5)</f>
        <v>1</v>
      </c>
      <c r="O5" s="85">
        <f>IF((F5-G5)+(J5-K5)&lt;0,0,(F5-G5)+(J5-K5))</f>
        <v>327.35</v>
      </c>
      <c r="P5" s="86">
        <f>RANK(N5,$N$5:$N$7,1)</f>
        <v>1</v>
      </c>
    </row>
    <row r="6" spans="2:16" ht="14.25">
      <c r="B6" s="31" t="str">
        <f>IF(Berechnung!B4="","",Berechnung!B4)</f>
        <v>Benjamin</v>
      </c>
      <c r="C6" s="31" t="str">
        <f>IF(Berechnung!C4="","",Berechnung!C4)</f>
        <v>Petermichl</v>
      </c>
      <c r="D6" s="31">
        <f>IF(Berechnung!D4="","",Berechnung!D4)</f>
        <v>1995</v>
      </c>
      <c r="E6" s="31" t="str">
        <f>IF(Berechnung!E4="","",Berechnung!E4)</f>
        <v>SV OMV VB Gymnastics Gänserndorf</v>
      </c>
      <c r="F6" s="85">
        <f>IF(Berechnung!J4="","",Berechnung!J4)</f>
        <v>86.7125</v>
      </c>
      <c r="G6" s="85">
        <f>IF(Berechnung!K4="","",Berechnung!K4)</f>
        <v>48.4375</v>
      </c>
      <c r="H6" s="85">
        <f>F6-G6</f>
        <v>38.275000000000006</v>
      </c>
      <c r="I6" s="86">
        <f>RANK(H6,$H$5:$H$7)</f>
        <v>3</v>
      </c>
      <c r="J6" s="85">
        <f>IF(Berechnung!L4+Berechnung!M4="","",Berechnung!L4+Berechnung!M4)</f>
        <v>136.84027777777777</v>
      </c>
      <c r="K6" s="85">
        <f>IF(Berechnung!N4="","",Berechnung!N4)</f>
        <v>48.4375</v>
      </c>
      <c r="L6" s="85">
        <f>J6-K6</f>
        <v>88.40277777777777</v>
      </c>
      <c r="M6" s="86">
        <f>RANK(L6,$L$5:$L$7)</f>
        <v>3</v>
      </c>
      <c r="N6" s="83">
        <f>AVERAGE(I6,M6)</f>
        <v>3</v>
      </c>
      <c r="O6" s="85">
        <f>IF((F6-G6)+(J6-K6)&lt;0,0,(F6-G6)+(J6-K6))</f>
        <v>126.67777777777778</v>
      </c>
      <c r="P6" s="86">
        <f>RANK(N6,$N$5:$N$7,1)</f>
        <v>3</v>
      </c>
    </row>
    <row r="7" spans="2:16" ht="14.25">
      <c r="B7" s="31" t="str">
        <f>IF(Berechnung!B5="","",Berechnung!B5)</f>
        <v>Florian</v>
      </c>
      <c r="C7" s="31" t="str">
        <f>IF(Berechnung!C5="","",Berechnung!C5)</f>
        <v>Blümel</v>
      </c>
      <c r="D7" s="31">
        <f>IF(Berechnung!D5="","",Berechnung!D5)</f>
        <v>1998</v>
      </c>
      <c r="E7" s="31" t="str">
        <f>IF(Berechnung!E5="","",Berechnung!E5)</f>
        <v>SV OMV VB Gymnastics Gänserndorf</v>
      </c>
      <c r="F7" s="85">
        <f>IF(Berechnung!J5="","",Berechnung!J5)</f>
        <v>108.575</v>
      </c>
      <c r="G7" s="85">
        <f>IF(Berechnung!K5="","",Berechnung!K5)</f>
        <v>15.625</v>
      </c>
      <c r="H7" s="85">
        <f>F7-G7</f>
        <v>92.95</v>
      </c>
      <c r="I7" s="86">
        <f>RANK(H7,$H$5:$H$7)</f>
        <v>2</v>
      </c>
      <c r="J7" s="85">
        <f>IF(Berechnung!L5+Berechnung!M5="","",Berechnung!L5+Berechnung!M5)</f>
        <v>173.47222222222223</v>
      </c>
      <c r="K7" s="85">
        <f>IF(Berechnung!N5="","",Berechnung!N5)</f>
        <v>15.625</v>
      </c>
      <c r="L7" s="85">
        <f>J7-K7</f>
        <v>157.84722222222223</v>
      </c>
      <c r="M7" s="86">
        <f>RANK(L7,$L$5:$L$7)</f>
        <v>2</v>
      </c>
      <c r="N7" s="83">
        <f>AVERAGE(I7,M7)</f>
        <v>2</v>
      </c>
      <c r="O7" s="85">
        <f>IF((F7-G7)+(J7-K7)&lt;0,0,(F7-G7)+(J7-K7))</f>
        <v>250.79722222222222</v>
      </c>
      <c r="P7" s="86">
        <f>RANK(N7,$N$5:$N$7,1)</f>
        <v>2</v>
      </c>
    </row>
  </sheetData>
  <sheetProtection/>
  <mergeCells count="2">
    <mergeCell ref="F3:P3"/>
    <mergeCell ref="A1:P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R130"/>
  <sheetViews>
    <sheetView zoomScalePageLayoutView="0" workbookViewId="0" topLeftCell="A1">
      <selection activeCell="D3" sqref="D3"/>
    </sheetView>
  </sheetViews>
  <sheetFormatPr defaultColWidth="11.421875" defaultRowHeight="15"/>
  <cols>
    <col min="1" max="1" width="3.57421875" style="15" bestFit="1" customWidth="1"/>
    <col min="2" max="3" width="11.421875" style="16" customWidth="1"/>
    <col min="4" max="7" width="7.57421875" style="38" customWidth="1"/>
    <col min="8" max="8" width="6.28125" style="36" bestFit="1" customWidth="1"/>
    <col min="9" max="9" width="11.140625" style="36" customWidth="1"/>
    <col min="10" max="10" width="6.28125" style="36" bestFit="1" customWidth="1"/>
    <col min="11" max="11" width="7.8515625" style="36" bestFit="1" customWidth="1"/>
    <col min="12" max="12" width="6.28125" style="36" bestFit="1" customWidth="1"/>
    <col min="13" max="13" width="7.8515625" style="36" bestFit="1" customWidth="1"/>
    <col min="14" max="14" width="8.8515625" style="36" bestFit="1" customWidth="1"/>
    <col min="15" max="15" width="7.8515625" style="36" bestFit="1" customWidth="1"/>
    <col min="16" max="16" width="9.421875" style="36" bestFit="1" customWidth="1"/>
    <col min="17" max="17" width="7.8515625" style="36" bestFit="1" customWidth="1"/>
    <col min="18" max="18" width="10.140625" style="22" bestFit="1" customWidth="1"/>
    <col min="19" max="16384" width="11.421875" style="16" customWidth="1"/>
  </cols>
  <sheetData>
    <row r="1" spans="4:17" ht="15">
      <c r="D1" s="17"/>
      <c r="E1" s="18"/>
      <c r="F1" s="19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" ht="15">
      <c r="A2" s="23" t="s">
        <v>4</v>
      </c>
      <c r="B2" s="24" t="s">
        <v>5</v>
      </c>
      <c r="C2" s="24" t="s">
        <v>6</v>
      </c>
      <c r="D2" s="25" t="s">
        <v>14</v>
      </c>
      <c r="E2" s="26" t="s">
        <v>15</v>
      </c>
      <c r="F2" s="27" t="s">
        <v>16</v>
      </c>
      <c r="G2" s="28" t="s">
        <v>13</v>
      </c>
      <c r="H2" s="29" t="s">
        <v>58</v>
      </c>
      <c r="I2" s="29" t="s">
        <v>17</v>
      </c>
      <c r="J2" s="29" t="s">
        <v>59</v>
      </c>
      <c r="K2" s="29" t="s">
        <v>18</v>
      </c>
      <c r="L2" s="29" t="s">
        <v>60</v>
      </c>
      <c r="M2" s="29" t="s">
        <v>19</v>
      </c>
      <c r="N2" s="29" t="s">
        <v>20</v>
      </c>
      <c r="O2" s="29" t="s">
        <v>9</v>
      </c>
      <c r="P2" s="29" t="s">
        <v>21</v>
      </c>
      <c r="Q2" s="29" t="s">
        <v>9</v>
      </c>
      <c r="R2" s="29" t="s">
        <v>10</v>
      </c>
    </row>
    <row r="3" spans="1:18" s="35" customFormat="1" ht="15">
      <c r="A3" s="30">
        <v>1</v>
      </c>
      <c r="B3" s="31" t="str">
        <f>IF(Berechnung!B3="","",Berechnung!B3)</f>
        <v>Oliver</v>
      </c>
      <c r="C3" s="31" t="str">
        <f>IF(Berechnung!C3="","",Berechnung!C3)</f>
        <v>Hinterberger</v>
      </c>
      <c r="D3" s="106">
        <v>75</v>
      </c>
      <c r="E3" s="107">
        <v>75</v>
      </c>
      <c r="F3" s="108">
        <v>80</v>
      </c>
      <c r="G3" s="32"/>
      <c r="H3" s="33">
        <f>IF((D3-E3)&lt;0,(D3-E3)*-1,D3-E3)</f>
        <v>0</v>
      </c>
      <c r="I3" s="33">
        <f>AVERAGE(D3:E3)</f>
        <v>75</v>
      </c>
      <c r="J3" s="33">
        <f>IF((E3-F3)&lt;0,(E3-F3)*-1,E3-F3)</f>
        <v>5</v>
      </c>
      <c r="K3" s="33">
        <f>AVERAGE(E3:F3)</f>
        <v>77.5</v>
      </c>
      <c r="L3" s="33">
        <f>IF((D3-F3)&lt;0,(D3-F3)*-1,D3-F3)</f>
        <v>5</v>
      </c>
      <c r="M3" s="33">
        <f>AVERAGE(F3,D3)</f>
        <v>77.5</v>
      </c>
      <c r="N3" s="33">
        <f>MIN(H3,J3,L3)</f>
        <v>0</v>
      </c>
      <c r="O3" s="33">
        <f>IF(OR(H3=N3),I3,IF(OR(J3=N3),K3,M3))</f>
        <v>75</v>
      </c>
      <c r="P3" s="33">
        <f>MAX(I3,K3,M3)</f>
        <v>77.5</v>
      </c>
      <c r="Q3" s="33">
        <f>IF(OR(H3=0,J3=0,L3=0),O3,IF(OR(H3=J3,J3=L3,H3=L3),P3,O3))</f>
        <v>75</v>
      </c>
      <c r="R3" s="34">
        <f>(Q3-G3)*5</f>
        <v>375</v>
      </c>
    </row>
    <row r="4" spans="1:18" s="35" customFormat="1" ht="15">
      <c r="A4" s="30">
        <v>2</v>
      </c>
      <c r="B4" s="31" t="str">
        <f>IF(Berechnung!B4="","",Berechnung!B4)</f>
        <v>Benjamin</v>
      </c>
      <c r="C4" s="31" t="str">
        <f>IF(Berechnung!C4="","",Berechnung!C4)</f>
        <v>Petermichl</v>
      </c>
      <c r="D4" s="106">
        <v>69</v>
      </c>
      <c r="E4" s="107">
        <v>68</v>
      </c>
      <c r="F4" s="108">
        <v>68</v>
      </c>
      <c r="G4" s="32"/>
      <c r="H4" s="33">
        <f>IF((D4-E4)&lt;0,(D4-E4)*-1,D4-E4)</f>
        <v>1</v>
      </c>
      <c r="I4" s="33">
        <f>AVERAGE(D4:E4)</f>
        <v>68.5</v>
      </c>
      <c r="J4" s="33">
        <f>IF((E4-F4)&lt;0,(E4-F4)*-1,E4-F4)</f>
        <v>0</v>
      </c>
      <c r="K4" s="33">
        <f>AVERAGE(E4:F4)</f>
        <v>68</v>
      </c>
      <c r="L4" s="33">
        <f>IF((D4-F4)&lt;0,(D4-F4)*-1,D4-F4)</f>
        <v>1</v>
      </c>
      <c r="M4" s="33">
        <f>AVERAGE(F4,D4)</f>
        <v>68.5</v>
      </c>
      <c r="N4" s="33">
        <f>MIN(H4,J4,L4)</f>
        <v>0</v>
      </c>
      <c r="O4" s="33">
        <f>IF(OR(H4=N4),I4,IF(OR(J4=N4),K4,M4))</f>
        <v>68</v>
      </c>
      <c r="P4" s="33">
        <f>MAX(I4,K4,M4)</f>
        <v>68.5</v>
      </c>
      <c r="Q4" s="33">
        <f>IF(OR(H4=0,J4=0,L4=0),O4,IF(OR(H4=J4,J4=L4,H4=L4),P4,O4))</f>
        <v>68</v>
      </c>
      <c r="R4" s="34">
        <f>(Q4-G4)*5</f>
        <v>340</v>
      </c>
    </row>
    <row r="5" spans="1:18" s="35" customFormat="1" ht="15">
      <c r="A5" s="30">
        <v>3</v>
      </c>
      <c r="B5" s="31" t="str">
        <f>IF(Berechnung!B5="","",Berechnung!B5)</f>
        <v>Florian</v>
      </c>
      <c r="C5" s="31" t="str">
        <f>IF(Berechnung!C5="","",Berechnung!C5)</f>
        <v>Blümel</v>
      </c>
      <c r="D5" s="106">
        <v>83</v>
      </c>
      <c r="E5" s="107">
        <v>83</v>
      </c>
      <c r="F5" s="108">
        <v>85</v>
      </c>
      <c r="G5" s="32"/>
      <c r="H5" s="33">
        <f>IF((D5-E5)&lt;0,(D5-E5)*-1,D5-E5)</f>
        <v>0</v>
      </c>
      <c r="I5" s="33">
        <f>AVERAGE(D5:E5)</f>
        <v>83</v>
      </c>
      <c r="J5" s="33">
        <f>IF((E5-F5)&lt;0,(E5-F5)*-1,E5-F5)</f>
        <v>2</v>
      </c>
      <c r="K5" s="33">
        <f>AVERAGE(E5:F5)</f>
        <v>84</v>
      </c>
      <c r="L5" s="33">
        <f>IF((D5-F5)&lt;0,(D5-F5)*-1,D5-F5)</f>
        <v>2</v>
      </c>
      <c r="M5" s="33">
        <f>AVERAGE(F5,D5)</f>
        <v>84</v>
      </c>
      <c r="N5" s="33">
        <f>MIN(H5,J5,L5)</f>
        <v>0</v>
      </c>
      <c r="O5" s="33">
        <f>IF(OR(H5=N5),I5,IF(OR(J5=N5),K5,M5))</f>
        <v>83</v>
      </c>
      <c r="P5" s="33">
        <f>MAX(I5,K5,M5)</f>
        <v>84</v>
      </c>
      <c r="Q5" s="33">
        <f>IF(OR(H5=0,J5=0,L5=0),O5,IF(OR(H5=J5,J5=L5,H5=L5),P5,O5))</f>
        <v>83</v>
      </c>
      <c r="R5" s="34">
        <f>(Q5-G5)*5</f>
        <v>415</v>
      </c>
    </row>
    <row r="6" spans="4:17" ht="15">
      <c r="D6" s="36"/>
      <c r="E6" s="36"/>
      <c r="F6" s="36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4:17" ht="15">
      <c r="D7" s="36"/>
      <c r="E7" s="36"/>
      <c r="F7" s="36"/>
      <c r="G7" s="36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4:17" ht="15">
      <c r="D8" s="36"/>
      <c r="E8" s="36"/>
      <c r="F8" s="36"/>
      <c r="G8" s="36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4:17" ht="15">
      <c r="D9" s="36"/>
      <c r="E9" s="36"/>
      <c r="F9" s="36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4:17" ht="15"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4:17" ht="15">
      <c r="D11" s="36"/>
      <c r="E11" s="36"/>
      <c r="F11" s="36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4:17" ht="15">
      <c r="D12" s="36"/>
      <c r="E12" s="36"/>
      <c r="F12" s="36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4:17" ht="15">
      <c r="D13" s="36"/>
      <c r="E13" s="36"/>
      <c r="F13" s="36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4:17" ht="15">
      <c r="D14" s="36"/>
      <c r="E14" s="36"/>
      <c r="F14" s="36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4:17" ht="15">
      <c r="D15" s="36"/>
      <c r="E15" s="36"/>
      <c r="F15" s="36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4:17" ht="15">
      <c r="D16" s="36"/>
      <c r="E16" s="36"/>
      <c r="F16" s="36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4:17" ht="15">
      <c r="D17" s="36"/>
      <c r="E17" s="36"/>
      <c r="F17" s="36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4:17" ht="15">
      <c r="D18" s="36"/>
      <c r="E18" s="36"/>
      <c r="F18" s="36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4:17" ht="15">
      <c r="D19" s="36"/>
      <c r="E19" s="36"/>
      <c r="F19" s="36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4:17" ht="15">
      <c r="D20" s="36"/>
      <c r="E20" s="36"/>
      <c r="F20" s="36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4:17" ht="15">
      <c r="D21" s="36"/>
      <c r="E21" s="36"/>
      <c r="F21" s="36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4:17" ht="15">
      <c r="D22" s="36"/>
      <c r="E22" s="36"/>
      <c r="F22" s="36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4:17" ht="15">
      <c r="D23" s="36"/>
      <c r="E23" s="36"/>
      <c r="F23" s="36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4:17" ht="15">
      <c r="D24" s="36"/>
      <c r="E24" s="36"/>
      <c r="F24" s="36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4:17" ht="15">
      <c r="D25" s="36"/>
      <c r="E25" s="36"/>
      <c r="F25" s="36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4:17" ht="15">
      <c r="D26" s="36"/>
      <c r="E26" s="36"/>
      <c r="F26" s="36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4:17" ht="15">
      <c r="D27" s="36"/>
      <c r="E27" s="36"/>
      <c r="F27" s="36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4:17" ht="15">
      <c r="D28" s="36"/>
      <c r="E28" s="36"/>
      <c r="F28" s="36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4:17" ht="15">
      <c r="D29" s="36"/>
      <c r="E29" s="36"/>
      <c r="F29" s="36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4:17" ht="15">
      <c r="D30" s="36"/>
      <c r="E30" s="36"/>
      <c r="F30" s="36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4:17" ht="15">
      <c r="D31" s="36"/>
      <c r="E31" s="36"/>
      <c r="F31" s="36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4:17" ht="15">
      <c r="D32" s="36"/>
      <c r="E32" s="36"/>
      <c r="F32" s="36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8:17" ht="15"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8:17" ht="15"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8:17" ht="15"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8:17" ht="15"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8:17" ht="15"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8:17" ht="15"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8:17" ht="15"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8:17" ht="15"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8:17" ht="15"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8:17" ht="15"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8:17" ht="15"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8:17" ht="15"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8:17" ht="15"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8:17" ht="15"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8:17" ht="15"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8:17" ht="15"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8:17" ht="15"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8:17" ht="15"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8:17" ht="15"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8:17" ht="15"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8:17" ht="15"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8:17" ht="15"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8:17" ht="15"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8:17" ht="15"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8:17" ht="15"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8:17" ht="15"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8:17" ht="15"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8:17" ht="15"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8:17" ht="15"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8:17" ht="15"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8:17" ht="15"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8:17" ht="15"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8:17" ht="15"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8:17" ht="15"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8:17" ht="15"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8:17" ht="15"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8:17" ht="15"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8:17" ht="15"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8:17" ht="15"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8:17" ht="15">
      <c r="H72" s="39"/>
      <c r="I72" s="39"/>
      <c r="J72" s="39"/>
      <c r="K72" s="39"/>
      <c r="L72" s="39"/>
      <c r="M72" s="39"/>
      <c r="N72" s="39"/>
      <c r="O72" s="39"/>
      <c r="P72" s="39"/>
      <c r="Q72" s="39"/>
    </row>
    <row r="73" spans="8:17" ht="15">
      <c r="H73" s="39"/>
      <c r="I73" s="39"/>
      <c r="J73" s="39"/>
      <c r="K73" s="39"/>
      <c r="L73" s="39"/>
      <c r="M73" s="39"/>
      <c r="N73" s="39"/>
      <c r="O73" s="39"/>
      <c r="P73" s="39"/>
      <c r="Q73" s="39"/>
    </row>
    <row r="74" spans="8:17" ht="15"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8:17" ht="15"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8:17" ht="15"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8:17" ht="15"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8:17" ht="15"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8:17" ht="15">
      <c r="H79" s="39"/>
      <c r="I79" s="39"/>
      <c r="J79" s="39"/>
      <c r="K79" s="39"/>
      <c r="L79" s="39"/>
      <c r="M79" s="39"/>
      <c r="N79" s="39"/>
      <c r="O79" s="39"/>
      <c r="P79" s="39"/>
      <c r="Q79" s="39"/>
    </row>
    <row r="80" spans="8:17" ht="15"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8:17" ht="15">
      <c r="H81" s="39"/>
      <c r="I81" s="39"/>
      <c r="J81" s="39"/>
      <c r="K81" s="39"/>
      <c r="L81" s="39"/>
      <c r="M81" s="39"/>
      <c r="N81" s="39"/>
      <c r="O81" s="39"/>
      <c r="P81" s="39"/>
      <c r="Q81" s="39"/>
    </row>
    <row r="82" spans="8:17" ht="15"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8:17" ht="15"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8:17" ht="15"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8:17" ht="15"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8:17" ht="15"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8:17" ht="15"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8:17" ht="15"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8:17" ht="15">
      <c r="H89" s="39"/>
      <c r="I89" s="39"/>
      <c r="J89" s="39"/>
      <c r="K89" s="39"/>
      <c r="L89" s="39"/>
      <c r="M89" s="39"/>
      <c r="N89" s="39"/>
      <c r="O89" s="39"/>
      <c r="P89" s="39"/>
      <c r="Q89" s="39"/>
    </row>
    <row r="90" spans="8:17" ht="15"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8:17" ht="15">
      <c r="H91" s="39"/>
      <c r="I91" s="39"/>
      <c r="J91" s="39"/>
      <c r="K91" s="39"/>
      <c r="L91" s="39"/>
      <c r="M91" s="39"/>
      <c r="N91" s="39"/>
      <c r="O91" s="39"/>
      <c r="P91" s="39"/>
      <c r="Q91" s="39"/>
    </row>
    <row r="92" spans="8:17" ht="15"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8:17" ht="15">
      <c r="H93" s="39"/>
      <c r="I93" s="39"/>
      <c r="J93" s="39"/>
      <c r="K93" s="39"/>
      <c r="L93" s="39"/>
      <c r="M93" s="39"/>
      <c r="N93" s="39"/>
      <c r="O93" s="39"/>
      <c r="P93" s="39"/>
      <c r="Q93" s="39"/>
    </row>
    <row r="94" spans="8:17" ht="15">
      <c r="H94" s="39"/>
      <c r="I94" s="39"/>
      <c r="J94" s="39"/>
      <c r="K94" s="39"/>
      <c r="L94" s="39"/>
      <c r="M94" s="39"/>
      <c r="N94" s="39"/>
      <c r="O94" s="39"/>
      <c r="P94" s="39"/>
      <c r="Q94" s="39"/>
    </row>
    <row r="95" spans="8:17" ht="15">
      <c r="H95" s="39"/>
      <c r="I95" s="39"/>
      <c r="J95" s="39"/>
      <c r="K95" s="39"/>
      <c r="L95" s="39"/>
      <c r="M95" s="39"/>
      <c r="N95" s="39"/>
      <c r="O95" s="39"/>
      <c r="P95" s="39"/>
      <c r="Q95" s="39"/>
    </row>
    <row r="96" spans="8:17" ht="15">
      <c r="H96" s="39"/>
      <c r="I96" s="39"/>
      <c r="J96" s="39"/>
      <c r="K96" s="39"/>
      <c r="L96" s="39"/>
      <c r="M96" s="39"/>
      <c r="N96" s="39"/>
      <c r="O96" s="39"/>
      <c r="P96" s="39"/>
      <c r="Q96" s="39"/>
    </row>
    <row r="97" spans="8:17" ht="15"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8:17" ht="15"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8:17" ht="15"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8:17" ht="15"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8:17" ht="15"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8:17" ht="15">
      <c r="H102" s="39"/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8:17" ht="15">
      <c r="H103" s="39"/>
      <c r="I103" s="39"/>
      <c r="J103" s="39"/>
      <c r="K103" s="39"/>
      <c r="L103" s="39"/>
      <c r="M103" s="39"/>
      <c r="N103" s="39"/>
      <c r="O103" s="39"/>
      <c r="P103" s="39"/>
      <c r="Q103" s="39"/>
    </row>
    <row r="104" spans="8:17" ht="15">
      <c r="H104" s="39"/>
      <c r="I104" s="39"/>
      <c r="J104" s="39"/>
      <c r="K104" s="39"/>
      <c r="L104" s="39"/>
      <c r="M104" s="39"/>
      <c r="N104" s="39"/>
      <c r="O104" s="39"/>
      <c r="P104" s="39"/>
      <c r="Q104" s="39"/>
    </row>
    <row r="105" spans="8:17" ht="15">
      <c r="H105" s="39"/>
      <c r="I105" s="39"/>
      <c r="J105" s="39"/>
      <c r="K105" s="39"/>
      <c r="L105" s="39"/>
      <c r="M105" s="39"/>
      <c r="N105" s="39"/>
      <c r="O105" s="39"/>
      <c r="P105" s="39"/>
      <c r="Q105" s="39"/>
    </row>
    <row r="106" spans="8:17" ht="15">
      <c r="H106" s="39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8:17" ht="15">
      <c r="H107" s="39"/>
      <c r="I107" s="39"/>
      <c r="J107" s="39"/>
      <c r="K107" s="39"/>
      <c r="L107" s="39"/>
      <c r="M107" s="39"/>
      <c r="N107" s="39"/>
      <c r="O107" s="39"/>
      <c r="P107" s="39"/>
      <c r="Q107" s="39"/>
    </row>
    <row r="108" spans="8:17" ht="15">
      <c r="H108" s="39"/>
      <c r="I108" s="39"/>
      <c r="J108" s="39"/>
      <c r="K108" s="39"/>
      <c r="L108" s="39"/>
      <c r="M108" s="39"/>
      <c r="N108" s="39"/>
      <c r="O108" s="39"/>
      <c r="P108" s="39"/>
      <c r="Q108" s="39"/>
    </row>
    <row r="109" spans="8:17" ht="15"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8:17" ht="15">
      <c r="H110" s="39"/>
      <c r="I110" s="39"/>
      <c r="J110" s="39"/>
      <c r="K110" s="39"/>
      <c r="L110" s="39"/>
      <c r="M110" s="39"/>
      <c r="N110" s="39"/>
      <c r="O110" s="39"/>
      <c r="P110" s="39"/>
      <c r="Q110" s="39"/>
    </row>
    <row r="111" spans="8:17" ht="15">
      <c r="H111" s="39"/>
      <c r="I111" s="39"/>
      <c r="J111" s="39"/>
      <c r="K111" s="39"/>
      <c r="L111" s="39"/>
      <c r="M111" s="39"/>
      <c r="N111" s="39"/>
      <c r="O111" s="39"/>
      <c r="P111" s="39"/>
      <c r="Q111" s="39"/>
    </row>
    <row r="112" spans="8:17" ht="15">
      <c r="H112" s="39"/>
      <c r="I112" s="39"/>
      <c r="J112" s="39"/>
      <c r="K112" s="39"/>
      <c r="L112" s="39"/>
      <c r="M112" s="39"/>
      <c r="N112" s="39"/>
      <c r="O112" s="39"/>
      <c r="P112" s="39"/>
      <c r="Q112" s="39"/>
    </row>
    <row r="113" spans="8:17" ht="15">
      <c r="H113" s="39"/>
      <c r="I113" s="39"/>
      <c r="J113" s="39"/>
      <c r="K113" s="39"/>
      <c r="L113" s="39"/>
      <c r="M113" s="39"/>
      <c r="N113" s="39"/>
      <c r="O113" s="39"/>
      <c r="P113" s="39"/>
      <c r="Q113" s="39"/>
    </row>
    <row r="114" spans="8:17" ht="15">
      <c r="H114" s="39"/>
      <c r="I114" s="39"/>
      <c r="J114" s="39"/>
      <c r="K114" s="39"/>
      <c r="L114" s="39"/>
      <c r="M114" s="39"/>
      <c r="N114" s="39"/>
      <c r="O114" s="39"/>
      <c r="P114" s="39"/>
      <c r="Q114" s="39"/>
    </row>
    <row r="115" spans="8:17" ht="15">
      <c r="H115" s="39"/>
      <c r="I115" s="39"/>
      <c r="J115" s="39"/>
      <c r="K115" s="39"/>
      <c r="L115" s="39"/>
      <c r="M115" s="39"/>
      <c r="N115" s="39"/>
      <c r="O115" s="39"/>
      <c r="P115" s="39"/>
      <c r="Q115" s="39"/>
    </row>
    <row r="116" spans="8:17" ht="15"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8:17" ht="15">
      <c r="H117" s="39"/>
      <c r="I117" s="39"/>
      <c r="J117" s="39"/>
      <c r="K117" s="39"/>
      <c r="L117" s="39"/>
      <c r="M117" s="39"/>
      <c r="N117" s="39"/>
      <c r="O117" s="39"/>
      <c r="P117" s="39"/>
      <c r="Q117" s="39"/>
    </row>
    <row r="118" spans="8:17" ht="15">
      <c r="H118" s="39"/>
      <c r="I118" s="39"/>
      <c r="J118" s="39"/>
      <c r="K118" s="39"/>
      <c r="L118" s="39"/>
      <c r="M118" s="39"/>
      <c r="N118" s="39"/>
      <c r="O118" s="39"/>
      <c r="P118" s="39"/>
      <c r="Q118" s="39"/>
    </row>
    <row r="119" spans="8:17" ht="15">
      <c r="H119" s="39"/>
      <c r="I119" s="39"/>
      <c r="J119" s="39"/>
      <c r="K119" s="39"/>
      <c r="L119" s="39"/>
      <c r="M119" s="39"/>
      <c r="N119" s="39"/>
      <c r="O119" s="39"/>
      <c r="P119" s="39"/>
      <c r="Q119" s="39"/>
    </row>
    <row r="120" spans="8:17" ht="15">
      <c r="H120" s="39"/>
      <c r="I120" s="39"/>
      <c r="J120" s="39"/>
      <c r="K120" s="39"/>
      <c r="L120" s="39"/>
      <c r="M120" s="39"/>
      <c r="N120" s="39"/>
      <c r="O120" s="39"/>
      <c r="P120" s="39"/>
      <c r="Q120" s="39"/>
    </row>
    <row r="121" spans="8:17" ht="15">
      <c r="H121" s="39"/>
      <c r="I121" s="39"/>
      <c r="J121" s="39"/>
      <c r="K121" s="39"/>
      <c r="L121" s="39"/>
      <c r="M121" s="39"/>
      <c r="N121" s="39"/>
      <c r="O121" s="39"/>
      <c r="P121" s="39"/>
      <c r="Q121" s="39"/>
    </row>
    <row r="122" spans="8:17" ht="15">
      <c r="H122" s="39"/>
      <c r="I122" s="39"/>
      <c r="J122" s="39"/>
      <c r="K122" s="39"/>
      <c r="L122" s="39"/>
      <c r="M122" s="39"/>
      <c r="N122" s="39"/>
      <c r="O122" s="39"/>
      <c r="P122" s="39"/>
      <c r="Q122" s="39"/>
    </row>
    <row r="123" spans="8:17" ht="15">
      <c r="H123" s="39"/>
      <c r="I123" s="39"/>
      <c r="J123" s="39"/>
      <c r="K123" s="39"/>
      <c r="L123" s="39"/>
      <c r="M123" s="39"/>
      <c r="N123" s="39"/>
      <c r="O123" s="39"/>
      <c r="P123" s="39"/>
      <c r="Q123" s="39"/>
    </row>
    <row r="124" spans="8:17" ht="15">
      <c r="H124" s="39"/>
      <c r="I124" s="39"/>
      <c r="J124" s="39"/>
      <c r="K124" s="39"/>
      <c r="L124" s="39"/>
      <c r="M124" s="39"/>
      <c r="N124" s="39"/>
      <c r="O124" s="39"/>
      <c r="P124" s="39"/>
      <c r="Q124" s="39"/>
    </row>
    <row r="125" spans="8:17" ht="15">
      <c r="H125" s="39"/>
      <c r="I125" s="39"/>
      <c r="J125" s="39"/>
      <c r="K125" s="39"/>
      <c r="L125" s="39"/>
      <c r="M125" s="39"/>
      <c r="N125" s="39"/>
      <c r="O125" s="39"/>
      <c r="P125" s="39"/>
      <c r="Q125" s="39"/>
    </row>
    <row r="126" spans="8:17" ht="15">
      <c r="H126" s="39"/>
      <c r="I126" s="39"/>
      <c r="J126" s="39"/>
      <c r="K126" s="39"/>
      <c r="L126" s="39"/>
      <c r="M126" s="39"/>
      <c r="N126" s="39"/>
      <c r="O126" s="39"/>
      <c r="P126" s="39"/>
      <c r="Q126" s="39"/>
    </row>
    <row r="127" spans="8:17" ht="15">
      <c r="H127" s="39"/>
      <c r="I127" s="39"/>
      <c r="J127" s="39"/>
      <c r="K127" s="39"/>
      <c r="L127" s="39"/>
      <c r="M127" s="39"/>
      <c r="N127" s="39"/>
      <c r="O127" s="39"/>
      <c r="P127" s="39"/>
      <c r="Q127" s="39"/>
    </row>
    <row r="128" spans="8:17" ht="15">
      <c r="H128" s="39"/>
      <c r="I128" s="39"/>
      <c r="J128" s="39"/>
      <c r="K128" s="39"/>
      <c r="L128" s="39"/>
      <c r="M128" s="39"/>
      <c r="N128" s="39"/>
      <c r="O128" s="39"/>
      <c r="P128" s="39"/>
      <c r="Q128" s="39"/>
    </row>
    <row r="129" spans="8:17" ht="15">
      <c r="H129" s="39"/>
      <c r="I129" s="39"/>
      <c r="J129" s="39"/>
      <c r="K129" s="39"/>
      <c r="L129" s="39"/>
      <c r="M129" s="39"/>
      <c r="N129" s="39"/>
      <c r="O129" s="39"/>
      <c r="P129" s="39"/>
      <c r="Q129" s="39"/>
    </row>
    <row r="130" spans="8:17" ht="15">
      <c r="H130" s="39"/>
      <c r="I130" s="39"/>
      <c r="J130" s="39"/>
      <c r="K130" s="39"/>
      <c r="L130" s="39"/>
      <c r="M130" s="39"/>
      <c r="N130" s="39"/>
      <c r="O130" s="39"/>
      <c r="P130" s="39"/>
      <c r="Q130" s="39"/>
    </row>
  </sheetData>
  <sheetProtection/>
  <protectedRanges>
    <protectedRange sqref="G3:G5" name="Speed 30 sec"/>
    <protectedRange password="CF7A" sqref="D3:F5" name="Speed 30 sec_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R130"/>
  <sheetViews>
    <sheetView zoomScalePageLayoutView="0" workbookViewId="0" topLeftCell="A1">
      <selection activeCell="D5" sqref="D5"/>
    </sheetView>
  </sheetViews>
  <sheetFormatPr defaultColWidth="11.421875" defaultRowHeight="15"/>
  <cols>
    <col min="1" max="1" width="3.57421875" style="15" bestFit="1" customWidth="1"/>
    <col min="2" max="3" width="11.421875" style="16" customWidth="1"/>
    <col min="4" max="7" width="7.57421875" style="38" customWidth="1"/>
    <col min="8" max="8" width="6.28125" style="36" bestFit="1" customWidth="1"/>
    <col min="9" max="9" width="7.8515625" style="36" bestFit="1" customWidth="1"/>
    <col min="10" max="10" width="6.28125" style="36" bestFit="1" customWidth="1"/>
    <col min="11" max="11" width="7.8515625" style="36" bestFit="1" customWidth="1"/>
    <col min="12" max="12" width="6.28125" style="36" bestFit="1" customWidth="1"/>
    <col min="13" max="13" width="7.8515625" style="36" bestFit="1" customWidth="1"/>
    <col min="14" max="14" width="8.8515625" style="36" bestFit="1" customWidth="1"/>
    <col min="15" max="15" width="7.8515625" style="36" bestFit="1" customWidth="1"/>
    <col min="16" max="16" width="9.421875" style="36" bestFit="1" customWidth="1"/>
    <col min="17" max="17" width="7.8515625" style="36" bestFit="1" customWidth="1"/>
    <col min="18" max="18" width="10.140625" style="22" bestFit="1" customWidth="1"/>
    <col min="19" max="16384" width="11.421875" style="16" customWidth="1"/>
  </cols>
  <sheetData>
    <row r="1" spans="4:17" ht="15">
      <c r="D1" s="17"/>
      <c r="E1" s="18"/>
      <c r="F1" s="19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" ht="15">
      <c r="A2" s="23" t="s">
        <v>4</v>
      </c>
      <c r="B2" s="24" t="s">
        <v>5</v>
      </c>
      <c r="C2" s="24" t="s">
        <v>6</v>
      </c>
      <c r="D2" s="25" t="s">
        <v>14</v>
      </c>
      <c r="E2" s="26" t="s">
        <v>15</v>
      </c>
      <c r="F2" s="27" t="s">
        <v>16</v>
      </c>
      <c r="G2" s="28" t="s">
        <v>13</v>
      </c>
      <c r="H2" s="29" t="s">
        <v>58</v>
      </c>
      <c r="I2" s="29" t="s">
        <v>17</v>
      </c>
      <c r="J2" s="29" t="s">
        <v>59</v>
      </c>
      <c r="K2" s="29" t="s">
        <v>18</v>
      </c>
      <c r="L2" s="29" t="s">
        <v>60</v>
      </c>
      <c r="M2" s="29" t="s">
        <v>19</v>
      </c>
      <c r="N2" s="29" t="s">
        <v>20</v>
      </c>
      <c r="O2" s="29" t="s">
        <v>9</v>
      </c>
      <c r="P2" s="29" t="s">
        <v>21</v>
      </c>
      <c r="Q2" s="29" t="s">
        <v>9</v>
      </c>
      <c r="R2" s="29" t="s">
        <v>10</v>
      </c>
    </row>
    <row r="3" spans="1:18" s="35" customFormat="1" ht="15">
      <c r="A3" s="30">
        <v>1</v>
      </c>
      <c r="B3" s="31" t="str">
        <f>IF(Berechnung!B3="","",Berechnung!B3)</f>
        <v>Oliver</v>
      </c>
      <c r="C3" s="31" t="str">
        <f>IF(Berechnung!C3="","",Berechnung!C3)</f>
        <v>Hinterberger</v>
      </c>
      <c r="D3" s="109">
        <v>386</v>
      </c>
      <c r="E3" s="110">
        <v>386</v>
      </c>
      <c r="F3" s="111">
        <v>384</v>
      </c>
      <c r="G3" s="32"/>
      <c r="H3" s="33">
        <f>IF((D3-E3)&lt;0,(D3-E3)*-1,D3-E3)</f>
        <v>0</v>
      </c>
      <c r="I3" s="33">
        <f>AVERAGE(D3:E3)</f>
        <v>386</v>
      </c>
      <c r="J3" s="33">
        <f>IF((E3-F3)&lt;0,(E3-F3)*-1,E3-F3)</f>
        <v>2</v>
      </c>
      <c r="K3" s="33">
        <f>AVERAGE(E3:F3)</f>
        <v>385</v>
      </c>
      <c r="L3" s="33">
        <f>IF((D3-F3)&lt;0,(D3-F3)*-1,D3-F3)</f>
        <v>2</v>
      </c>
      <c r="M3" s="33">
        <f>AVERAGE(F3,D3)</f>
        <v>385</v>
      </c>
      <c r="N3" s="33">
        <f>MIN(H3,J3,L3)</f>
        <v>0</v>
      </c>
      <c r="O3" s="33">
        <f>IF(OR(H3=N3),I3,IF(OR(J3=N3),K3,M3))</f>
        <v>386</v>
      </c>
      <c r="P3" s="33">
        <f>MAX(I3,K3,M3)</f>
        <v>386</v>
      </c>
      <c r="Q3" s="33">
        <f>IF(OR(H3=0,J3=0,L3=0),O3,IF(OR(H3=J3,J3=L3,H3=L3),P3,O3))</f>
        <v>386</v>
      </c>
      <c r="R3" s="34">
        <f>(Q3-G3)</f>
        <v>386</v>
      </c>
    </row>
    <row r="4" spans="1:18" s="35" customFormat="1" ht="15">
      <c r="A4" s="30">
        <v>2</v>
      </c>
      <c r="B4" s="31" t="str">
        <f>IF(Berechnung!B4="","",Berechnung!B4)</f>
        <v>Benjamin</v>
      </c>
      <c r="C4" s="31" t="str">
        <f>IF(Berechnung!C4="","",Berechnung!C4)</f>
        <v>Petermichl</v>
      </c>
      <c r="D4" s="109">
        <v>325</v>
      </c>
      <c r="E4" s="110">
        <v>326</v>
      </c>
      <c r="F4" s="111">
        <v>325</v>
      </c>
      <c r="G4" s="32"/>
      <c r="H4" s="33">
        <f>IF((D4-E4)&lt;0,(D4-E4)*-1,D4-E4)</f>
        <v>1</v>
      </c>
      <c r="I4" s="33">
        <f>AVERAGE(D4:E4)</f>
        <v>325.5</v>
      </c>
      <c r="J4" s="33">
        <f>IF((E4-F4)&lt;0,(E4-F4)*-1,E4-F4)</f>
        <v>1</v>
      </c>
      <c r="K4" s="33">
        <f>AVERAGE(E4:F4)</f>
        <v>325.5</v>
      </c>
      <c r="L4" s="33">
        <f>IF((D4-F4)&lt;0,(D4-F4)*-1,D4-F4)</f>
        <v>0</v>
      </c>
      <c r="M4" s="33">
        <f>AVERAGE(F4,D4)</f>
        <v>325</v>
      </c>
      <c r="N4" s="33">
        <f>MIN(H4,J4,L4)</f>
        <v>0</v>
      </c>
      <c r="O4" s="33">
        <f>IF(OR(H4=N4),I4,IF(OR(J4=N4),K4,M4))</f>
        <v>325</v>
      </c>
      <c r="P4" s="33">
        <f>MAX(I4,K4,M4)</f>
        <v>325.5</v>
      </c>
      <c r="Q4" s="33">
        <f>IF(OR(H4=0,J4=0,L4=0),O4,IF(OR(H4=J4,J4=L4,H4=L4),P4,O4))</f>
        <v>325</v>
      </c>
      <c r="R4" s="34">
        <f>(Q4-G4)</f>
        <v>325</v>
      </c>
    </row>
    <row r="5" spans="1:18" s="35" customFormat="1" ht="15">
      <c r="A5" s="30">
        <v>3</v>
      </c>
      <c r="B5" s="31" t="str">
        <f>IF(Berechnung!B5="","",Berechnung!B5)</f>
        <v>Florian</v>
      </c>
      <c r="C5" s="31" t="str">
        <f>IF(Berechnung!C5="","",Berechnung!C5)</f>
        <v>Blümel</v>
      </c>
      <c r="D5" s="109">
        <v>404</v>
      </c>
      <c r="E5" s="110">
        <v>404</v>
      </c>
      <c r="F5" s="111">
        <v>404</v>
      </c>
      <c r="G5" s="32"/>
      <c r="H5" s="33">
        <f>IF((D5-E5)&lt;0,(D5-E5)*-1,D5-E5)</f>
        <v>0</v>
      </c>
      <c r="I5" s="33">
        <f>AVERAGE(D5:E5)</f>
        <v>404</v>
      </c>
      <c r="J5" s="33">
        <f>IF((E5-F5)&lt;0,(E5-F5)*-1,E5-F5)</f>
        <v>0</v>
      </c>
      <c r="K5" s="33">
        <f>AVERAGE(E5:F5)</f>
        <v>404</v>
      </c>
      <c r="L5" s="33">
        <f>IF((D5-F5)&lt;0,(D5-F5)*-1,D5-F5)</f>
        <v>0</v>
      </c>
      <c r="M5" s="33">
        <f>AVERAGE(F5,D5)</f>
        <v>404</v>
      </c>
      <c r="N5" s="33">
        <f>MIN(H5,J5,L5)</f>
        <v>0</v>
      </c>
      <c r="O5" s="33">
        <f>IF(OR(H5=N5),I5,IF(OR(J5=N5),K5,M5))</f>
        <v>404</v>
      </c>
      <c r="P5" s="33">
        <f>MAX(I5,K5,M5)</f>
        <v>404</v>
      </c>
      <c r="Q5" s="33">
        <f>IF(OR(H5=0,J5=0,L5=0),O5,IF(OR(H5=J5,J5=L5,H5=L5),P5,O5))</f>
        <v>404</v>
      </c>
      <c r="R5" s="34">
        <f>(Q5-G5)</f>
        <v>404</v>
      </c>
    </row>
    <row r="6" spans="8:17" ht="15"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8:17" ht="15"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8:17" ht="15"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8:17" ht="15"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8:17" ht="15"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8:17" ht="15"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8:17" ht="15"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8:17" ht="15"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8:17" ht="15"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8:17" ht="15"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8:17" ht="15"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8:17" ht="15"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8:17" ht="15"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8:17" ht="15"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8:17" ht="15"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8:17" ht="15"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8:17" ht="15"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8:17" ht="15"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8:17" ht="15"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8:17" ht="15"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8:17" ht="15"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8:17" ht="15"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8:17" ht="15"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8:17" ht="15"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8:17" ht="15"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8:17" ht="15"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8:17" ht="15"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8:17" ht="15"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8:17" ht="15"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8:17" ht="15"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8:17" ht="15"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8:17" ht="15"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8:17" ht="15"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8:17" ht="15"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8:17" ht="15"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8:17" ht="15"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8:17" ht="15"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8:17" ht="15"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8:17" ht="15"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8:17" ht="15"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8:17" ht="15"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8:17" ht="15"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8:17" ht="15"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8:17" ht="15"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8:17" ht="15"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8:17" ht="15"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8:17" ht="15"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8:17" ht="15"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8:17" ht="15"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8:17" ht="15"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8:17" ht="15"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8:17" ht="15"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8:17" ht="15"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8:17" ht="15"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8:17" ht="15"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8:17" ht="15"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8:17" ht="15"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8:17" ht="15"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8:17" ht="15"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8:17" ht="15"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8:17" ht="15"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8:17" ht="15"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8:17" ht="15"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8:17" ht="15"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8:17" ht="15"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8:17" ht="15"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8:17" ht="15">
      <c r="H72" s="39"/>
      <c r="I72" s="39"/>
      <c r="J72" s="39"/>
      <c r="K72" s="39"/>
      <c r="L72" s="39"/>
      <c r="M72" s="39"/>
      <c r="N72" s="39"/>
      <c r="O72" s="39"/>
      <c r="P72" s="39"/>
      <c r="Q72" s="39"/>
    </row>
    <row r="73" spans="8:17" ht="15">
      <c r="H73" s="39"/>
      <c r="I73" s="39"/>
      <c r="J73" s="39"/>
      <c r="K73" s="39"/>
      <c r="L73" s="39"/>
      <c r="M73" s="39"/>
      <c r="N73" s="39"/>
      <c r="O73" s="39"/>
      <c r="P73" s="39"/>
      <c r="Q73" s="39"/>
    </row>
    <row r="74" spans="8:17" ht="15"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8:17" ht="15"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8:17" ht="15"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8:17" ht="15"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8:17" ht="15"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8:17" ht="15">
      <c r="H79" s="39"/>
      <c r="I79" s="39"/>
      <c r="J79" s="39"/>
      <c r="K79" s="39"/>
      <c r="L79" s="39"/>
      <c r="M79" s="39"/>
      <c r="N79" s="39"/>
      <c r="O79" s="39"/>
      <c r="P79" s="39"/>
      <c r="Q79" s="39"/>
    </row>
    <row r="80" spans="8:17" ht="15"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8:17" ht="15">
      <c r="H81" s="39"/>
      <c r="I81" s="39"/>
      <c r="J81" s="39"/>
      <c r="K81" s="39"/>
      <c r="L81" s="39"/>
      <c r="M81" s="39"/>
      <c r="N81" s="39"/>
      <c r="O81" s="39"/>
      <c r="P81" s="39"/>
      <c r="Q81" s="39"/>
    </row>
    <row r="82" spans="8:17" ht="15"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8:17" ht="15"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8:17" ht="15"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8:17" ht="15"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8:17" ht="15"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8:17" ht="15"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8:17" ht="15"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8:17" ht="15">
      <c r="H89" s="39"/>
      <c r="I89" s="39"/>
      <c r="J89" s="39"/>
      <c r="K89" s="39"/>
      <c r="L89" s="39"/>
      <c r="M89" s="39"/>
      <c r="N89" s="39"/>
      <c r="O89" s="39"/>
      <c r="P89" s="39"/>
      <c r="Q89" s="39"/>
    </row>
    <row r="90" spans="8:17" ht="15"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8:17" ht="15">
      <c r="H91" s="39"/>
      <c r="I91" s="39"/>
      <c r="J91" s="39"/>
      <c r="K91" s="39"/>
      <c r="L91" s="39"/>
      <c r="M91" s="39"/>
      <c r="N91" s="39"/>
      <c r="O91" s="39"/>
      <c r="P91" s="39"/>
      <c r="Q91" s="39"/>
    </row>
    <row r="92" spans="8:17" ht="15"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8:17" ht="15">
      <c r="H93" s="39"/>
      <c r="I93" s="39"/>
      <c r="J93" s="39"/>
      <c r="K93" s="39"/>
      <c r="L93" s="39"/>
      <c r="M93" s="39"/>
      <c r="N93" s="39"/>
      <c r="O93" s="39"/>
      <c r="P93" s="39"/>
      <c r="Q93" s="39"/>
    </row>
    <row r="94" spans="8:17" ht="15">
      <c r="H94" s="39"/>
      <c r="I94" s="39"/>
      <c r="J94" s="39"/>
      <c r="K94" s="39"/>
      <c r="L94" s="39"/>
      <c r="M94" s="39"/>
      <c r="N94" s="39"/>
      <c r="O94" s="39"/>
      <c r="P94" s="39"/>
      <c r="Q94" s="39"/>
    </row>
    <row r="95" spans="8:17" ht="15">
      <c r="H95" s="39"/>
      <c r="I95" s="39"/>
      <c r="J95" s="39"/>
      <c r="K95" s="39"/>
      <c r="L95" s="39"/>
      <c r="M95" s="39"/>
      <c r="N95" s="39"/>
      <c r="O95" s="39"/>
      <c r="P95" s="39"/>
      <c r="Q95" s="39"/>
    </row>
    <row r="96" spans="8:17" ht="15">
      <c r="H96" s="39"/>
      <c r="I96" s="39"/>
      <c r="J96" s="39"/>
      <c r="K96" s="39"/>
      <c r="L96" s="39"/>
      <c r="M96" s="39"/>
      <c r="N96" s="39"/>
      <c r="O96" s="39"/>
      <c r="P96" s="39"/>
      <c r="Q96" s="39"/>
    </row>
    <row r="97" spans="8:17" ht="15"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8:17" ht="15"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8:17" ht="15"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8:17" ht="15"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8:17" ht="15"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8:17" ht="15">
      <c r="H102" s="39"/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8:17" ht="15">
      <c r="H103" s="39"/>
      <c r="I103" s="39"/>
      <c r="J103" s="39"/>
      <c r="K103" s="39"/>
      <c r="L103" s="39"/>
      <c r="M103" s="39"/>
      <c r="N103" s="39"/>
      <c r="O103" s="39"/>
      <c r="P103" s="39"/>
      <c r="Q103" s="39"/>
    </row>
    <row r="104" spans="8:17" ht="15">
      <c r="H104" s="39"/>
      <c r="I104" s="39"/>
      <c r="J104" s="39"/>
      <c r="K104" s="39"/>
      <c r="L104" s="39"/>
      <c r="M104" s="39"/>
      <c r="N104" s="39"/>
      <c r="O104" s="39"/>
      <c r="P104" s="39"/>
      <c r="Q104" s="39"/>
    </row>
    <row r="105" spans="8:17" ht="15">
      <c r="H105" s="39"/>
      <c r="I105" s="39"/>
      <c r="J105" s="39"/>
      <c r="K105" s="39"/>
      <c r="L105" s="39"/>
      <c r="M105" s="39"/>
      <c r="N105" s="39"/>
      <c r="O105" s="39"/>
      <c r="P105" s="39"/>
      <c r="Q105" s="39"/>
    </row>
    <row r="106" spans="8:17" ht="15">
      <c r="H106" s="39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8:17" ht="15">
      <c r="H107" s="39"/>
      <c r="I107" s="39"/>
      <c r="J107" s="39"/>
      <c r="K107" s="39"/>
      <c r="L107" s="39"/>
      <c r="M107" s="39"/>
      <c r="N107" s="39"/>
      <c r="O107" s="39"/>
      <c r="P107" s="39"/>
      <c r="Q107" s="39"/>
    </row>
    <row r="108" spans="8:17" ht="15">
      <c r="H108" s="39"/>
      <c r="I108" s="39"/>
      <c r="J108" s="39"/>
      <c r="K108" s="39"/>
      <c r="L108" s="39"/>
      <c r="M108" s="39"/>
      <c r="N108" s="39"/>
      <c r="O108" s="39"/>
      <c r="P108" s="39"/>
      <c r="Q108" s="39"/>
    </row>
    <row r="109" spans="8:17" ht="15"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8:17" ht="15">
      <c r="H110" s="39"/>
      <c r="I110" s="39"/>
      <c r="J110" s="39"/>
      <c r="K110" s="39"/>
      <c r="L110" s="39"/>
      <c r="M110" s="39"/>
      <c r="N110" s="39"/>
      <c r="O110" s="39"/>
      <c r="P110" s="39"/>
      <c r="Q110" s="39"/>
    </row>
    <row r="111" spans="8:17" ht="15">
      <c r="H111" s="39"/>
      <c r="I111" s="39"/>
      <c r="J111" s="39"/>
      <c r="K111" s="39"/>
      <c r="L111" s="39"/>
      <c r="M111" s="39"/>
      <c r="N111" s="39"/>
      <c r="O111" s="39"/>
      <c r="P111" s="39"/>
      <c r="Q111" s="39"/>
    </row>
    <row r="112" spans="8:17" ht="15">
      <c r="H112" s="39"/>
      <c r="I112" s="39"/>
      <c r="J112" s="39"/>
      <c r="K112" s="39"/>
      <c r="L112" s="39"/>
      <c r="M112" s="39"/>
      <c r="N112" s="39"/>
      <c r="O112" s="39"/>
      <c r="P112" s="39"/>
      <c r="Q112" s="39"/>
    </row>
    <row r="113" spans="8:17" ht="15">
      <c r="H113" s="39"/>
      <c r="I113" s="39"/>
      <c r="J113" s="39"/>
      <c r="K113" s="39"/>
      <c r="L113" s="39"/>
      <c r="M113" s="39"/>
      <c r="N113" s="39"/>
      <c r="O113" s="39"/>
      <c r="P113" s="39"/>
      <c r="Q113" s="39"/>
    </row>
    <row r="114" spans="8:17" ht="15">
      <c r="H114" s="39"/>
      <c r="I114" s="39"/>
      <c r="J114" s="39"/>
      <c r="K114" s="39"/>
      <c r="L114" s="39"/>
      <c r="M114" s="39"/>
      <c r="N114" s="39"/>
      <c r="O114" s="39"/>
      <c r="P114" s="39"/>
      <c r="Q114" s="39"/>
    </row>
    <row r="115" spans="8:17" ht="15">
      <c r="H115" s="39"/>
      <c r="I115" s="39"/>
      <c r="J115" s="39"/>
      <c r="K115" s="39"/>
      <c r="L115" s="39"/>
      <c r="M115" s="39"/>
      <c r="N115" s="39"/>
      <c r="O115" s="39"/>
      <c r="P115" s="39"/>
      <c r="Q115" s="39"/>
    </row>
    <row r="116" spans="8:17" ht="15"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8:17" ht="15">
      <c r="H117" s="39"/>
      <c r="I117" s="39"/>
      <c r="J117" s="39"/>
      <c r="K117" s="39"/>
      <c r="L117" s="39"/>
      <c r="M117" s="39"/>
      <c r="N117" s="39"/>
      <c r="O117" s="39"/>
      <c r="P117" s="39"/>
      <c r="Q117" s="39"/>
    </row>
    <row r="118" spans="8:17" ht="15">
      <c r="H118" s="39"/>
      <c r="I118" s="39"/>
      <c r="J118" s="39"/>
      <c r="K118" s="39"/>
      <c r="L118" s="39"/>
      <c r="M118" s="39"/>
      <c r="N118" s="39"/>
      <c r="O118" s="39"/>
      <c r="P118" s="39"/>
      <c r="Q118" s="39"/>
    </row>
    <row r="119" spans="8:17" ht="15">
      <c r="H119" s="39"/>
      <c r="I119" s="39"/>
      <c r="J119" s="39"/>
      <c r="K119" s="39"/>
      <c r="L119" s="39"/>
      <c r="M119" s="39"/>
      <c r="N119" s="39"/>
      <c r="O119" s="39"/>
      <c r="P119" s="39"/>
      <c r="Q119" s="39"/>
    </row>
    <row r="120" spans="8:17" ht="15">
      <c r="H120" s="39"/>
      <c r="I120" s="39"/>
      <c r="J120" s="39"/>
      <c r="K120" s="39"/>
      <c r="L120" s="39"/>
      <c r="M120" s="39"/>
      <c r="N120" s="39"/>
      <c r="O120" s="39"/>
      <c r="P120" s="39"/>
      <c r="Q120" s="39"/>
    </row>
    <row r="121" spans="8:17" ht="15">
      <c r="H121" s="39"/>
      <c r="I121" s="39"/>
      <c r="J121" s="39"/>
      <c r="K121" s="39"/>
      <c r="L121" s="39"/>
      <c r="M121" s="39"/>
      <c r="N121" s="39"/>
      <c r="O121" s="39"/>
      <c r="P121" s="39"/>
      <c r="Q121" s="39"/>
    </row>
    <row r="122" spans="8:17" ht="15">
      <c r="H122" s="39"/>
      <c r="I122" s="39"/>
      <c r="J122" s="39"/>
      <c r="K122" s="39"/>
      <c r="L122" s="39"/>
      <c r="M122" s="39"/>
      <c r="N122" s="39"/>
      <c r="O122" s="39"/>
      <c r="P122" s="39"/>
      <c r="Q122" s="39"/>
    </row>
    <row r="123" spans="8:17" ht="15">
      <c r="H123" s="39"/>
      <c r="I123" s="39"/>
      <c r="J123" s="39"/>
      <c r="K123" s="39"/>
      <c r="L123" s="39"/>
      <c r="M123" s="39"/>
      <c r="N123" s="39"/>
      <c r="O123" s="39"/>
      <c r="P123" s="39"/>
      <c r="Q123" s="39"/>
    </row>
    <row r="124" spans="8:17" ht="15">
      <c r="H124" s="39"/>
      <c r="I124" s="39"/>
      <c r="J124" s="39"/>
      <c r="K124" s="39"/>
      <c r="L124" s="39"/>
      <c r="M124" s="39"/>
      <c r="N124" s="39"/>
      <c r="O124" s="39"/>
      <c r="P124" s="39"/>
      <c r="Q124" s="39"/>
    </row>
    <row r="125" spans="8:17" ht="15">
      <c r="H125" s="39"/>
      <c r="I125" s="39"/>
      <c r="J125" s="39"/>
      <c r="K125" s="39"/>
      <c r="L125" s="39"/>
      <c r="M125" s="39"/>
      <c r="N125" s="39"/>
      <c r="O125" s="39"/>
      <c r="P125" s="39"/>
      <c r="Q125" s="39"/>
    </row>
    <row r="126" spans="8:17" ht="15">
      <c r="H126" s="39"/>
      <c r="I126" s="39"/>
      <c r="J126" s="39"/>
      <c r="K126" s="39"/>
      <c r="L126" s="39"/>
      <c r="M126" s="39"/>
      <c r="N126" s="39"/>
      <c r="O126" s="39"/>
      <c r="P126" s="39"/>
      <c r="Q126" s="39"/>
    </row>
    <row r="127" spans="8:17" ht="15">
      <c r="H127" s="39"/>
      <c r="I127" s="39"/>
      <c r="J127" s="39"/>
      <c r="K127" s="39"/>
      <c r="L127" s="39"/>
      <c r="M127" s="39"/>
      <c r="N127" s="39"/>
      <c r="O127" s="39"/>
      <c r="P127" s="39"/>
      <c r="Q127" s="39"/>
    </row>
    <row r="128" spans="8:17" ht="15">
      <c r="H128" s="39"/>
      <c r="I128" s="39"/>
      <c r="J128" s="39"/>
      <c r="K128" s="39"/>
      <c r="L128" s="39"/>
      <c r="M128" s="39"/>
      <c r="N128" s="39"/>
      <c r="O128" s="39"/>
      <c r="P128" s="39"/>
      <c r="Q128" s="39"/>
    </row>
    <row r="129" spans="8:17" ht="15">
      <c r="H129" s="39"/>
      <c r="I129" s="39"/>
      <c r="J129" s="39"/>
      <c r="K129" s="39"/>
      <c r="L129" s="39"/>
      <c r="M129" s="39"/>
      <c r="N129" s="39"/>
      <c r="O129" s="39"/>
      <c r="P129" s="39"/>
      <c r="Q129" s="39"/>
    </row>
    <row r="130" spans="8:17" ht="15">
      <c r="H130" s="39"/>
      <c r="I130" s="39"/>
      <c r="J130" s="39"/>
      <c r="K130" s="39"/>
      <c r="L130" s="39"/>
      <c r="M130" s="39"/>
      <c r="N130" s="39"/>
      <c r="O130" s="39"/>
      <c r="P130" s="39"/>
      <c r="Q130" s="39"/>
    </row>
  </sheetData>
  <sheetProtection/>
  <protectedRanges>
    <protectedRange sqref="G3:G5" name="Speed 3 Min"/>
    <protectedRange password="CF7A" sqref="D3:F5" name="Speed 3 Min_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V9"/>
  <sheetViews>
    <sheetView zoomScalePageLayoutView="0" workbookViewId="0" topLeftCell="A1">
      <selection activeCell="K4" sqref="K4"/>
    </sheetView>
  </sheetViews>
  <sheetFormatPr defaultColWidth="11.421875" defaultRowHeight="15"/>
  <cols>
    <col min="1" max="1" width="4.00390625" style="0" bestFit="1" customWidth="1"/>
    <col min="2" max="2" width="9.8515625" style="0" bestFit="1" customWidth="1"/>
    <col min="3" max="3" width="11.00390625" style="0" bestFit="1" customWidth="1"/>
    <col min="4" max="7" width="3.421875" style="0" bestFit="1" customWidth="1"/>
    <col min="8" max="9" width="3.421875" style="0" customWidth="1"/>
    <col min="10" max="10" width="11.140625" style="0" customWidth="1"/>
    <col min="11" max="11" width="5.00390625" style="0" bestFit="1" customWidth="1"/>
    <col min="12" max="13" width="6.140625" style="0" bestFit="1" customWidth="1"/>
    <col min="14" max="14" width="5.00390625" style="0" bestFit="1" customWidth="1"/>
    <col min="15" max="16" width="3.421875" style="0" customWidth="1"/>
    <col min="17" max="17" width="9.8515625" style="0" customWidth="1"/>
    <col min="18" max="18" width="11.140625" style="0" bestFit="1" customWidth="1"/>
    <col min="19" max="19" width="10.140625" style="0" bestFit="1" customWidth="1"/>
    <col min="20" max="20" width="18.57421875" style="0" bestFit="1" customWidth="1"/>
  </cols>
  <sheetData>
    <row r="1" spans="1:22" ht="15">
      <c r="A1" s="40"/>
      <c r="B1" s="41"/>
      <c r="C1" s="41"/>
      <c r="D1" s="132" t="s">
        <v>22</v>
      </c>
      <c r="E1" s="132"/>
      <c r="F1" s="132"/>
      <c r="G1" s="132"/>
      <c r="H1" s="132"/>
      <c r="I1" s="132"/>
      <c r="J1" s="132"/>
      <c r="K1" s="133" t="s">
        <v>23</v>
      </c>
      <c r="L1" s="133"/>
      <c r="M1" s="133"/>
      <c r="N1" s="133"/>
      <c r="O1" s="133"/>
      <c r="P1" s="133"/>
      <c r="Q1" s="133"/>
      <c r="R1" s="42"/>
      <c r="S1" s="43"/>
      <c r="T1" s="43"/>
      <c r="U1" s="44"/>
      <c r="V1" s="45"/>
    </row>
    <row r="2" spans="1:22" ht="15">
      <c r="A2" s="46" t="s">
        <v>4</v>
      </c>
      <c r="B2" s="47" t="s">
        <v>5</v>
      </c>
      <c r="C2" s="47" t="s">
        <v>6</v>
      </c>
      <c r="D2" s="48" t="s">
        <v>24</v>
      </c>
      <c r="E2" s="48" t="s">
        <v>25</v>
      </c>
      <c r="F2" s="48" t="s">
        <v>26</v>
      </c>
      <c r="G2" s="48" t="s">
        <v>27</v>
      </c>
      <c r="H2" s="48" t="s">
        <v>72</v>
      </c>
      <c r="I2" s="48" t="s">
        <v>73</v>
      </c>
      <c r="J2" s="49" t="s">
        <v>28</v>
      </c>
      <c r="K2" s="50" t="s">
        <v>24</v>
      </c>
      <c r="L2" s="50" t="s">
        <v>25</v>
      </c>
      <c r="M2" s="50" t="s">
        <v>26</v>
      </c>
      <c r="N2" s="50" t="s">
        <v>27</v>
      </c>
      <c r="O2" s="50" t="s">
        <v>72</v>
      </c>
      <c r="P2" s="50" t="s">
        <v>73</v>
      </c>
      <c r="Q2" s="51" t="s">
        <v>28</v>
      </c>
      <c r="R2" s="52" t="s">
        <v>29</v>
      </c>
      <c r="S2" s="53" t="s">
        <v>10</v>
      </c>
      <c r="T2" s="54" t="s">
        <v>30</v>
      </c>
      <c r="U2" s="44"/>
      <c r="V2" s="44" t="s">
        <v>28</v>
      </c>
    </row>
    <row r="3" spans="1:22" ht="15">
      <c r="A3" s="55">
        <v>1</v>
      </c>
      <c r="B3" s="31" t="str">
        <f>IF(Berechnung!B3="","",Berechnung!B3)</f>
        <v>Oliver</v>
      </c>
      <c r="C3" s="31" t="str">
        <f>IF(Berechnung!C3="","",Berechnung!C3)</f>
        <v>Hinterberger</v>
      </c>
      <c r="D3" s="113">
        <v>0</v>
      </c>
      <c r="E3" s="113">
        <v>18</v>
      </c>
      <c r="F3" s="113">
        <v>6</v>
      </c>
      <c r="G3" s="113">
        <v>9</v>
      </c>
      <c r="H3" s="113">
        <v>0</v>
      </c>
      <c r="I3" s="113">
        <v>0</v>
      </c>
      <c r="J3" s="56">
        <f>(D3*$V$3)+(E3*$V$4)+(F3*$V$5)+(G3*$V$6)+(H3*$V$7)+(I3*$V$8)</f>
        <v>42</v>
      </c>
      <c r="K3" s="105">
        <v>0</v>
      </c>
      <c r="L3" s="105">
        <v>15</v>
      </c>
      <c r="M3" s="105">
        <v>16</v>
      </c>
      <c r="N3" s="105">
        <v>9</v>
      </c>
      <c r="O3" s="105">
        <v>0</v>
      </c>
      <c r="P3" s="105">
        <v>0</v>
      </c>
      <c r="Q3" s="117">
        <f>(K3*$V$3)+(L3*$V$4)+(M3*$V$5)+(N3*$V$6)+(O3*$V$7)+(P3*$V$8)</f>
        <v>52.63</v>
      </c>
      <c r="R3" s="57">
        <f>AVERAGE(Q3,J3)</f>
        <v>47.315</v>
      </c>
      <c r="S3" s="58">
        <f>R3*2.5</f>
        <v>118.2875</v>
      </c>
      <c r="T3" s="59">
        <f>ABS(J3-Q3)</f>
        <v>10.630000000000003</v>
      </c>
      <c r="U3" s="44" t="s">
        <v>31</v>
      </c>
      <c r="V3" s="45">
        <v>0.75</v>
      </c>
    </row>
    <row r="4" spans="1:22" ht="15">
      <c r="A4" s="55">
        <v>2</v>
      </c>
      <c r="B4" s="31" t="str">
        <f>IF(Berechnung!B4="","",Berechnung!B4)</f>
        <v>Benjamin</v>
      </c>
      <c r="C4" s="31" t="str">
        <f>IF(Berechnung!C4="","",Berechnung!C4)</f>
        <v>Petermichl</v>
      </c>
      <c r="D4" s="113">
        <v>4</v>
      </c>
      <c r="E4" s="113">
        <v>21</v>
      </c>
      <c r="F4" s="113">
        <v>7</v>
      </c>
      <c r="G4" s="113">
        <v>2</v>
      </c>
      <c r="H4" s="113">
        <v>0</v>
      </c>
      <c r="I4" s="113">
        <v>0</v>
      </c>
      <c r="J4" s="115">
        <f>(D4*$V$3)+(E4*$V$4)+(F4*$V$5)+(G4*$V$6)+(H4*$V$7)+(I4*$V$8)</f>
        <v>35</v>
      </c>
      <c r="K4" s="105">
        <v>2</v>
      </c>
      <c r="L4" s="105">
        <v>16</v>
      </c>
      <c r="M4" s="105">
        <v>11</v>
      </c>
      <c r="N4" s="105">
        <v>2</v>
      </c>
      <c r="O4" s="105">
        <v>0</v>
      </c>
      <c r="P4" s="105">
        <v>0</v>
      </c>
      <c r="Q4" s="117">
        <f>(K4*$V$3)+(L4*$V$4)+(M4*$V$5)+(N4*$V$6)+(O4*$V$7)+(P4*$V$8)</f>
        <v>34.370000000000005</v>
      </c>
      <c r="R4" s="57">
        <f>AVERAGE(Q4,J4)</f>
        <v>34.685</v>
      </c>
      <c r="S4" s="58">
        <f>R4*2.5</f>
        <v>86.7125</v>
      </c>
      <c r="T4" s="59">
        <f>ABS(J4-Q4)</f>
        <v>0.6299999999999955</v>
      </c>
      <c r="U4" s="44" t="s">
        <v>32</v>
      </c>
      <c r="V4" s="45">
        <v>0.89</v>
      </c>
    </row>
    <row r="5" spans="1:22" ht="15">
      <c r="A5" s="55">
        <v>3</v>
      </c>
      <c r="B5" s="31" t="str">
        <f>IF(Berechnung!B5="","",Berechnung!B5)</f>
        <v>Florian</v>
      </c>
      <c r="C5" s="31" t="str">
        <f>IF(Berechnung!C5="","",Berechnung!C5)</f>
        <v>Blümel</v>
      </c>
      <c r="D5" s="113">
        <v>0</v>
      </c>
      <c r="E5" s="113">
        <v>16</v>
      </c>
      <c r="F5" s="113">
        <v>9</v>
      </c>
      <c r="G5" s="113">
        <v>9</v>
      </c>
      <c r="H5" s="113">
        <v>0</v>
      </c>
      <c r="I5" s="113">
        <v>0</v>
      </c>
      <c r="J5" s="115">
        <f>(D5*$V$3)+(E5*$V$4)+(F5*$V$5)+(G5*$V$6)+(H5*$V$7)+(I5*$V$8)</f>
        <v>44.21</v>
      </c>
      <c r="K5" s="105">
        <v>0</v>
      </c>
      <c r="L5" s="105">
        <v>18</v>
      </c>
      <c r="M5" s="105">
        <v>11</v>
      </c>
      <c r="N5" s="105">
        <v>6</v>
      </c>
      <c r="O5" s="105">
        <v>0</v>
      </c>
      <c r="P5" s="105">
        <v>0</v>
      </c>
      <c r="Q5" s="117">
        <f>(K5*$V$3)+(L5*$V$4)+(M5*$V$5)+(N5*$V$6)+(O5*$V$7)+(P5*$V$8)</f>
        <v>42.65</v>
      </c>
      <c r="R5" s="57">
        <f>AVERAGE(Q5,J5)</f>
        <v>43.43</v>
      </c>
      <c r="S5" s="58">
        <f>R5*2.5</f>
        <v>108.575</v>
      </c>
      <c r="T5" s="59">
        <f>ABS(J5-Q5)</f>
        <v>1.5600000000000023</v>
      </c>
      <c r="U5" s="44" t="s">
        <v>33</v>
      </c>
      <c r="V5" s="45">
        <v>1.33</v>
      </c>
    </row>
    <row r="6" spans="21:22" ht="15">
      <c r="U6" s="114" t="s">
        <v>97</v>
      </c>
      <c r="V6" s="116">
        <v>2</v>
      </c>
    </row>
    <row r="7" spans="21:22" s="112" customFormat="1" ht="15">
      <c r="U7" s="114" t="s">
        <v>98</v>
      </c>
      <c r="V7" s="116">
        <v>3</v>
      </c>
    </row>
    <row r="8" spans="21:22" ht="15">
      <c r="U8" s="114" t="s">
        <v>99</v>
      </c>
      <c r="V8" s="116">
        <v>4.5</v>
      </c>
    </row>
    <row r="9" spans="4:22" ht="15">
      <c r="D9" s="84" t="s">
        <v>56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</row>
  </sheetData>
  <sheetProtection/>
  <protectedRanges>
    <protectedRange sqref="H3:I5 O3:P5" name="Diffculty"/>
    <protectedRange password="CF7A" sqref="D3:G5" name="Diffculty_1"/>
    <protectedRange password="CF7A" sqref="K3:N5" name="Diffculty_2"/>
  </protectedRanges>
  <mergeCells count="2">
    <mergeCell ref="D1:J1"/>
    <mergeCell ref="K1:Q1"/>
  </mergeCells>
  <conditionalFormatting sqref="A3:T5">
    <cfRule type="expression" priority="1" dxfId="13">
      <formula>$T3&gt;7.999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9"/>
  <sheetViews>
    <sheetView zoomScalePageLayoutView="0" workbookViewId="0" topLeftCell="A1">
      <selection activeCell="J4" sqref="J4"/>
    </sheetView>
  </sheetViews>
  <sheetFormatPr defaultColWidth="11.421875" defaultRowHeight="15"/>
  <cols>
    <col min="1" max="1" width="4.00390625" style="0" bestFit="1" customWidth="1"/>
    <col min="2" max="2" width="12.8515625" style="0" bestFit="1" customWidth="1"/>
    <col min="3" max="3" width="11.00390625" style="0" bestFit="1" customWidth="1"/>
    <col min="4" max="4" width="6.28125" style="0" customWidth="1"/>
    <col min="5" max="5" width="9.140625" style="0" bestFit="1" customWidth="1"/>
    <col min="6" max="6" width="11.8515625" style="0" bestFit="1" customWidth="1"/>
    <col min="7" max="7" width="6.00390625" style="0" bestFit="1" customWidth="1"/>
    <col min="8" max="8" width="14.57421875" style="0" bestFit="1" customWidth="1"/>
    <col min="9" max="9" width="8.7109375" style="0" customWidth="1"/>
    <col min="10" max="10" width="6.57421875" style="0" customWidth="1"/>
    <col min="11" max="11" width="9.140625" style="0" bestFit="1" customWidth="1"/>
    <col min="12" max="12" width="11.8515625" style="0" bestFit="1" customWidth="1"/>
    <col min="13" max="13" width="6.00390625" style="0" bestFit="1" customWidth="1"/>
    <col min="14" max="14" width="14.57421875" style="0" bestFit="1" customWidth="1"/>
    <col min="15" max="15" width="8.8515625" style="0" customWidth="1"/>
    <col min="16" max="16" width="13.421875" style="0" customWidth="1"/>
    <col min="17" max="17" width="10.8515625" style="0" bestFit="1" customWidth="1"/>
  </cols>
  <sheetData>
    <row r="1" spans="1:17" ht="15">
      <c r="A1" s="40"/>
      <c r="B1" s="41"/>
      <c r="C1" s="41"/>
      <c r="D1" s="132" t="s">
        <v>76</v>
      </c>
      <c r="E1" s="132"/>
      <c r="F1" s="132"/>
      <c r="G1" s="132"/>
      <c r="H1" s="132"/>
      <c r="I1" s="132"/>
      <c r="J1" s="134" t="s">
        <v>77</v>
      </c>
      <c r="K1" s="134"/>
      <c r="L1" s="134"/>
      <c r="M1" s="134"/>
      <c r="N1" s="134"/>
      <c r="O1" s="134"/>
      <c r="P1" s="42"/>
      <c r="Q1" s="45"/>
    </row>
    <row r="2" spans="1:17" ht="15">
      <c r="A2" s="46" t="s">
        <v>4</v>
      </c>
      <c r="B2" s="47" t="s">
        <v>5</v>
      </c>
      <c r="C2" s="47" t="s">
        <v>6</v>
      </c>
      <c r="D2" s="60" t="s">
        <v>34</v>
      </c>
      <c r="E2" s="60" t="s">
        <v>35</v>
      </c>
      <c r="F2" s="60" t="s">
        <v>74</v>
      </c>
      <c r="G2" s="60" t="s">
        <v>80</v>
      </c>
      <c r="H2" s="48" t="s">
        <v>79</v>
      </c>
      <c r="I2" s="49" t="s">
        <v>36</v>
      </c>
      <c r="J2" s="61" t="s">
        <v>34</v>
      </c>
      <c r="K2" s="61" t="s">
        <v>35</v>
      </c>
      <c r="L2" s="61" t="s">
        <v>74</v>
      </c>
      <c r="M2" s="61" t="s">
        <v>80</v>
      </c>
      <c r="N2" s="61" t="s">
        <v>79</v>
      </c>
      <c r="O2" s="62" t="s">
        <v>36</v>
      </c>
      <c r="P2" s="52" t="s">
        <v>10</v>
      </c>
      <c r="Q2" s="44" t="s">
        <v>37</v>
      </c>
    </row>
    <row r="3" spans="1:17" ht="15">
      <c r="A3" s="55">
        <v>1</v>
      </c>
      <c r="B3" s="31" t="str">
        <f>IF(Berechnung!B3="","",Berechnung!B3)</f>
        <v>Oliver</v>
      </c>
      <c r="C3" s="31" t="str">
        <f>IF(Berechnung!C3="","",Berechnung!C3)</f>
        <v>Hinterberger</v>
      </c>
      <c r="D3" s="118">
        <v>8.5</v>
      </c>
      <c r="E3" s="118">
        <v>10</v>
      </c>
      <c r="F3" s="118">
        <v>9</v>
      </c>
      <c r="G3" s="118">
        <v>9.5</v>
      </c>
      <c r="H3" s="118">
        <v>10</v>
      </c>
      <c r="I3" s="93">
        <f>(SUM((D3*0.75)+(E3*0.75)+(F3*0.5)+G3+H3))*5</f>
        <v>189.375</v>
      </c>
      <c r="J3" s="119">
        <v>8</v>
      </c>
      <c r="K3" s="119">
        <v>9</v>
      </c>
      <c r="L3" s="119">
        <v>8</v>
      </c>
      <c r="M3" s="119">
        <v>9</v>
      </c>
      <c r="N3" s="119">
        <v>10</v>
      </c>
      <c r="O3" s="62">
        <f>(SUM((J3*0.75)+(K3*0.75)+(L3*0.5)+M3+N3))*5</f>
        <v>178.75</v>
      </c>
      <c r="P3" s="57">
        <f>AVERAGE(O3,I3)</f>
        <v>184.0625</v>
      </c>
      <c r="Q3" s="45">
        <f>ABS(I3-O3)</f>
        <v>10.625</v>
      </c>
    </row>
    <row r="4" spans="1:17" ht="15">
      <c r="A4" s="55">
        <v>2</v>
      </c>
      <c r="B4" s="31" t="str">
        <f>IF(Berechnung!B4="","",Berechnung!B4)</f>
        <v>Benjamin</v>
      </c>
      <c r="C4" s="31" t="str">
        <f>IF(Berechnung!C4="","",Berechnung!C4)</f>
        <v>Petermichl</v>
      </c>
      <c r="D4" s="118">
        <v>5.5</v>
      </c>
      <c r="E4" s="118">
        <v>5</v>
      </c>
      <c r="F4" s="118">
        <v>5</v>
      </c>
      <c r="G4" s="118">
        <v>5.5</v>
      </c>
      <c r="H4" s="118">
        <v>6</v>
      </c>
      <c r="I4" s="125">
        <f>(SUM((D4*0.75)+(E4*0.75)+(F4*0.5)+G4+H4))*5</f>
        <v>109.375</v>
      </c>
      <c r="J4" s="119">
        <v>5.5</v>
      </c>
      <c r="K4" s="119">
        <v>3.5</v>
      </c>
      <c r="L4" s="119">
        <v>4</v>
      </c>
      <c r="M4" s="119">
        <v>4</v>
      </c>
      <c r="N4" s="119">
        <v>4</v>
      </c>
      <c r="O4" s="124">
        <f>(SUM((J4*0.75)+(K4*0.75)+(L4*0.5)+M4+N4))*5</f>
        <v>83.75</v>
      </c>
      <c r="P4" s="57">
        <f>AVERAGE(O4,I4)</f>
        <v>96.5625</v>
      </c>
      <c r="Q4" s="45">
        <f>ABS(I4-O4)</f>
        <v>25.625</v>
      </c>
    </row>
    <row r="5" spans="1:17" ht="15">
      <c r="A5" s="55">
        <v>3</v>
      </c>
      <c r="B5" s="31" t="str">
        <f>IF(Berechnung!B5="","",Berechnung!B5)</f>
        <v>Florian</v>
      </c>
      <c r="C5" s="31" t="str">
        <f>IF(Berechnung!C5="","",Berechnung!C5)</f>
        <v>Blümel</v>
      </c>
      <c r="D5" s="118">
        <v>6</v>
      </c>
      <c r="E5" s="118">
        <v>5.5</v>
      </c>
      <c r="F5" s="118">
        <v>6.5</v>
      </c>
      <c r="G5" s="118">
        <v>8</v>
      </c>
      <c r="H5" s="118">
        <v>8.5</v>
      </c>
      <c r="I5" s="125">
        <f>(SUM((D5*0.75)+(E5*0.75)+(F5*0.5)+G5+H5))*5</f>
        <v>141.875</v>
      </c>
      <c r="J5" s="119">
        <v>6.5</v>
      </c>
      <c r="K5" s="119">
        <v>5</v>
      </c>
      <c r="L5" s="119">
        <v>6</v>
      </c>
      <c r="M5" s="119">
        <v>7.5</v>
      </c>
      <c r="N5" s="119">
        <v>8</v>
      </c>
      <c r="O5" s="124">
        <f>(SUM((J5*0.75)+(K5*0.75)+(L5*0.5)+M5+N5))*5</f>
        <v>135.625</v>
      </c>
      <c r="P5" s="57">
        <f>AVERAGE(O5,I5)</f>
        <v>138.75</v>
      </c>
      <c r="Q5" s="45">
        <f>ABS(I5-O5)</f>
        <v>6.25</v>
      </c>
    </row>
    <row r="7" spans="4:17" ht="15">
      <c r="D7" s="84" t="s">
        <v>56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9" ht="18.75">
      <c r="D9" s="91" t="s">
        <v>75</v>
      </c>
    </row>
  </sheetData>
  <sheetProtection/>
  <protectedRanges>
    <protectedRange password="CF7A" sqref="D3:H5" name="P1_1"/>
    <protectedRange password="CF7A" sqref="J3:N5" name="P2_1"/>
  </protectedRanges>
  <mergeCells count="2">
    <mergeCell ref="D1:I1"/>
    <mergeCell ref="J1:O1"/>
  </mergeCells>
  <conditionalFormatting sqref="P3:Q5 A3:N5">
    <cfRule type="expression" priority="65" dxfId="14">
      <formula>Q3&gt;7.99999</formula>
    </cfRule>
    <cfRule type="expression" priority="66" dxfId="14">
      <formula>#REF!&gt;7.9999</formula>
    </cfRule>
    <cfRule type="expression" priority="67" dxfId="14">
      <formula>$Q3&gt;7.99999</formula>
    </cfRule>
  </conditionalFormatting>
  <conditionalFormatting sqref="D3:H5 J3:N5">
    <cfRule type="expression" priority="13" dxfId="14">
      <formula>$AL3&gt;7.99999</formula>
    </cfRule>
    <cfRule type="expression" priority="14" dxfId="14">
      <formula>$AK3&gt;7.9999</formula>
    </cfRule>
    <cfRule type="expression" priority="15" dxfId="14">
      <formula>$AJ3&gt;7.99999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M10"/>
  <sheetViews>
    <sheetView zoomScalePageLayoutView="0" workbookViewId="0" topLeftCell="A1">
      <selection activeCell="R6" sqref="R6"/>
    </sheetView>
  </sheetViews>
  <sheetFormatPr defaultColWidth="11.421875" defaultRowHeight="15"/>
  <cols>
    <col min="1" max="1" width="4.00390625" style="0" bestFit="1" customWidth="1"/>
    <col min="2" max="2" width="9.8515625" style="0" bestFit="1" customWidth="1"/>
    <col min="3" max="3" width="11.00390625" style="0" bestFit="1" customWidth="1"/>
    <col min="4" max="4" width="2.8515625" style="0" bestFit="1" customWidth="1"/>
    <col min="5" max="5" width="2.57421875" style="0" bestFit="1" customWidth="1"/>
    <col min="6" max="6" width="2.421875" style="0" bestFit="1" customWidth="1"/>
    <col min="7" max="7" width="2.7109375" style="0" bestFit="1" customWidth="1"/>
    <col min="8" max="8" width="2.57421875" style="0" bestFit="1" customWidth="1"/>
    <col min="9" max="9" width="2.8515625" style="0" bestFit="1" customWidth="1"/>
    <col min="10" max="11" width="3.421875" style="0" customWidth="1"/>
    <col min="12" max="12" width="12.140625" style="0" customWidth="1"/>
    <col min="13" max="13" width="2.8515625" style="0" bestFit="1" customWidth="1"/>
    <col min="14" max="14" width="2.57421875" style="0" bestFit="1" customWidth="1"/>
    <col min="15" max="15" width="2.421875" style="0" bestFit="1" customWidth="1"/>
    <col min="16" max="16" width="2.7109375" style="0" bestFit="1" customWidth="1"/>
    <col min="17" max="17" width="2.57421875" style="0" bestFit="1" customWidth="1"/>
    <col min="18" max="18" width="2.8515625" style="0" bestFit="1" customWidth="1"/>
    <col min="19" max="19" width="3.421875" style="0" customWidth="1"/>
    <col min="20" max="20" width="3.7109375" style="0" customWidth="1"/>
    <col min="21" max="21" width="13.7109375" style="0" customWidth="1"/>
    <col min="22" max="29" width="3.57421875" style="0" customWidth="1"/>
    <col min="30" max="30" width="13.7109375" style="0" customWidth="1"/>
    <col min="31" max="32" width="4.00390625" style="0" customWidth="1"/>
    <col min="33" max="33" width="12.00390625" style="0" customWidth="1"/>
    <col min="34" max="35" width="13.28125" style="99" customWidth="1"/>
    <col min="36" max="36" width="10.140625" style="0" bestFit="1" customWidth="1"/>
    <col min="37" max="37" width="16.00390625" style="0" customWidth="1"/>
    <col min="38" max="38" width="11.8515625" style="0" customWidth="1"/>
  </cols>
  <sheetData>
    <row r="1" spans="1:38" ht="15">
      <c r="A1" s="40"/>
      <c r="B1" s="41"/>
      <c r="C1" s="41"/>
      <c r="D1" s="132" t="s">
        <v>64</v>
      </c>
      <c r="E1" s="132"/>
      <c r="F1" s="132"/>
      <c r="G1" s="132"/>
      <c r="H1" s="132"/>
      <c r="I1" s="132"/>
      <c r="J1" s="132"/>
      <c r="K1" s="132"/>
      <c r="L1" s="132"/>
      <c r="M1" s="135" t="s">
        <v>65</v>
      </c>
      <c r="N1" s="135"/>
      <c r="O1" s="135"/>
      <c r="P1" s="135"/>
      <c r="Q1" s="135"/>
      <c r="R1" s="135"/>
      <c r="S1" s="135"/>
      <c r="T1" s="135"/>
      <c r="U1" s="135"/>
      <c r="V1" s="136" t="s">
        <v>84</v>
      </c>
      <c r="W1" s="136"/>
      <c r="X1" s="136"/>
      <c r="Y1" s="136"/>
      <c r="Z1" s="136"/>
      <c r="AA1" s="136"/>
      <c r="AB1" s="136"/>
      <c r="AC1" s="136"/>
      <c r="AD1" s="136"/>
      <c r="AE1" s="137" t="s">
        <v>85</v>
      </c>
      <c r="AF1" s="137"/>
      <c r="AG1" s="41"/>
      <c r="AH1" s="97"/>
      <c r="AI1" s="97"/>
      <c r="AJ1" s="41"/>
      <c r="AK1" s="41"/>
      <c r="AL1" s="41"/>
    </row>
    <row r="2" spans="1:38" ht="15">
      <c r="A2" s="46" t="s">
        <v>4</v>
      </c>
      <c r="B2" s="47" t="s">
        <v>5</v>
      </c>
      <c r="C2" s="47" t="s">
        <v>6</v>
      </c>
      <c r="D2" s="60" t="s">
        <v>39</v>
      </c>
      <c r="E2" s="60" t="s">
        <v>38</v>
      </c>
      <c r="F2" s="63" t="s">
        <v>41</v>
      </c>
      <c r="G2" s="60" t="s">
        <v>40</v>
      </c>
      <c r="H2" s="48" t="s">
        <v>62</v>
      </c>
      <c r="I2" s="48" t="s">
        <v>42</v>
      </c>
      <c r="J2" s="48" t="s">
        <v>66</v>
      </c>
      <c r="K2" s="48" t="s">
        <v>67</v>
      </c>
      <c r="L2" s="48" t="s">
        <v>69</v>
      </c>
      <c r="M2" s="62" t="s">
        <v>39</v>
      </c>
      <c r="N2" s="62" t="s">
        <v>38</v>
      </c>
      <c r="O2" s="62" t="s">
        <v>41</v>
      </c>
      <c r="P2" s="62" t="s">
        <v>40</v>
      </c>
      <c r="Q2" s="62" t="s">
        <v>62</v>
      </c>
      <c r="R2" s="62" t="s">
        <v>42</v>
      </c>
      <c r="S2" s="62" t="s">
        <v>66</v>
      </c>
      <c r="T2" s="62" t="s">
        <v>67</v>
      </c>
      <c r="U2" s="62" t="s">
        <v>70</v>
      </c>
      <c r="V2" s="95" t="s">
        <v>39</v>
      </c>
      <c r="W2" s="95" t="s">
        <v>38</v>
      </c>
      <c r="X2" s="95" t="s">
        <v>41</v>
      </c>
      <c r="Y2" s="95" t="s">
        <v>40</v>
      </c>
      <c r="Z2" s="95" t="s">
        <v>62</v>
      </c>
      <c r="AA2" s="95" t="s">
        <v>42</v>
      </c>
      <c r="AB2" s="95" t="s">
        <v>66</v>
      </c>
      <c r="AC2" s="95" t="s">
        <v>67</v>
      </c>
      <c r="AD2" s="95" t="s">
        <v>81</v>
      </c>
      <c r="AE2" s="94" t="s">
        <v>66</v>
      </c>
      <c r="AF2" s="94" t="s">
        <v>67</v>
      </c>
      <c r="AG2" s="64" t="s">
        <v>29</v>
      </c>
      <c r="AH2" s="65" t="s">
        <v>83</v>
      </c>
      <c r="AI2" s="65" t="s">
        <v>82</v>
      </c>
      <c r="AJ2" s="64" t="s">
        <v>10</v>
      </c>
      <c r="AK2" s="65" t="s">
        <v>71</v>
      </c>
      <c r="AL2" s="64" t="s">
        <v>68</v>
      </c>
    </row>
    <row r="3" spans="1:38" ht="15">
      <c r="A3" s="55">
        <v>1</v>
      </c>
      <c r="B3" s="31" t="str">
        <f>IF(Berechnung!B3="","",Berechnung!B3)</f>
        <v>Oliver</v>
      </c>
      <c r="C3" s="31" t="str">
        <f>IF(Berechnung!C3="","",Berechnung!C3)</f>
        <v>Hinterberger</v>
      </c>
      <c r="D3" s="121">
        <v>2</v>
      </c>
      <c r="E3" s="121">
        <v>2</v>
      </c>
      <c r="F3" s="121">
        <v>1</v>
      </c>
      <c r="G3" s="121">
        <v>1</v>
      </c>
      <c r="H3" s="120">
        <v>1</v>
      </c>
      <c r="I3" s="120">
        <v>2</v>
      </c>
      <c r="J3" s="120">
        <v>1</v>
      </c>
      <c r="K3" s="120">
        <v>0</v>
      </c>
      <c r="L3" s="66">
        <f>IF(SUM(D3:I3)&gt;12,12,SUM(D3:I3))</f>
        <v>9</v>
      </c>
      <c r="M3" s="122">
        <v>2</v>
      </c>
      <c r="N3" s="122">
        <v>2</v>
      </c>
      <c r="O3" s="122">
        <v>1</v>
      </c>
      <c r="P3" s="122">
        <v>1</v>
      </c>
      <c r="Q3" s="122">
        <v>1</v>
      </c>
      <c r="R3" s="122">
        <v>2</v>
      </c>
      <c r="S3" s="122">
        <v>1</v>
      </c>
      <c r="T3" s="122">
        <v>0</v>
      </c>
      <c r="U3" s="67">
        <f>IF(SUM(M3:R3)&gt;12,12,SUM(M3:R3))</f>
        <v>9</v>
      </c>
      <c r="V3" s="123">
        <v>2</v>
      </c>
      <c r="W3" s="123">
        <v>2</v>
      </c>
      <c r="X3" s="123">
        <v>1</v>
      </c>
      <c r="Y3" s="123">
        <v>1</v>
      </c>
      <c r="Z3" s="123">
        <v>1</v>
      </c>
      <c r="AA3" s="123">
        <v>2</v>
      </c>
      <c r="AB3" s="123">
        <v>1</v>
      </c>
      <c r="AC3" s="123">
        <v>0</v>
      </c>
      <c r="AD3" s="96">
        <f>IF(SUM(V3:AA3)&gt;12,12,SUM(V3:AA3))</f>
        <v>9</v>
      </c>
      <c r="AE3" s="126">
        <v>1</v>
      </c>
      <c r="AF3" s="126">
        <v>0</v>
      </c>
      <c r="AG3" s="68">
        <f>AVERAGE(L3,U3,AD3)</f>
        <v>9</v>
      </c>
      <c r="AH3" s="98">
        <f>AVERAGE(J3,S3,AB3,AE3)</f>
        <v>1</v>
      </c>
      <c r="AI3" s="98">
        <f>AVERAGE(K3,T3,AC3,AF3)</f>
        <v>0</v>
      </c>
      <c r="AJ3" s="68">
        <f>AG3*50/12</f>
        <v>37.5</v>
      </c>
      <c r="AK3" s="68">
        <f>(AH3*12.5)+(AI3*25)</f>
        <v>12.5</v>
      </c>
      <c r="AL3" s="45">
        <f>ABS(L3-U3)</f>
        <v>0</v>
      </c>
    </row>
    <row r="4" spans="1:38" ht="15">
      <c r="A4" s="55">
        <v>2</v>
      </c>
      <c r="B4" s="31" t="str">
        <f>IF(Berechnung!B4="","",Berechnung!B4)</f>
        <v>Benjamin</v>
      </c>
      <c r="C4" s="31" t="str">
        <f>IF(Berechnung!C4="","",Berechnung!C4)</f>
        <v>Petermichl</v>
      </c>
      <c r="D4" s="121">
        <v>2</v>
      </c>
      <c r="E4" s="121">
        <v>2</v>
      </c>
      <c r="F4" s="121">
        <v>2</v>
      </c>
      <c r="G4" s="121">
        <v>2</v>
      </c>
      <c r="H4" s="120">
        <v>1</v>
      </c>
      <c r="I4" s="120">
        <v>1</v>
      </c>
      <c r="J4" s="120">
        <v>7</v>
      </c>
      <c r="K4" s="120">
        <v>0</v>
      </c>
      <c r="L4" s="66">
        <f>IF(SUM(D4:I4)&gt;12,12,SUM(D4:I4))</f>
        <v>10</v>
      </c>
      <c r="M4" s="122">
        <v>2</v>
      </c>
      <c r="N4" s="122">
        <v>2</v>
      </c>
      <c r="O4" s="122">
        <v>2</v>
      </c>
      <c r="P4" s="122">
        <v>2</v>
      </c>
      <c r="Q4" s="122">
        <v>1</v>
      </c>
      <c r="R4" s="122">
        <v>1</v>
      </c>
      <c r="S4" s="122">
        <v>7</v>
      </c>
      <c r="T4" s="122">
        <v>0</v>
      </c>
      <c r="U4" s="67">
        <f>IF(SUM(M4:R4)&gt;12,12,SUM(M4:R4))</f>
        <v>10</v>
      </c>
      <c r="V4" s="123">
        <v>2</v>
      </c>
      <c r="W4" s="123">
        <v>2</v>
      </c>
      <c r="X4" s="123">
        <v>2</v>
      </c>
      <c r="Y4" s="123">
        <v>2</v>
      </c>
      <c r="Z4" s="123">
        <v>0</v>
      </c>
      <c r="AA4" s="123">
        <v>1</v>
      </c>
      <c r="AB4" s="123">
        <v>5</v>
      </c>
      <c r="AC4" s="123">
        <v>2</v>
      </c>
      <c r="AD4" s="96">
        <f>IF(SUM(V4:AA4)&gt;12,12,SUM(V4:AA4))</f>
        <v>9</v>
      </c>
      <c r="AE4" s="126">
        <v>8</v>
      </c>
      <c r="AF4" s="126">
        <v>0</v>
      </c>
      <c r="AG4" s="68">
        <f>AVERAGE(L4,U4,AD4)</f>
        <v>9.666666666666666</v>
      </c>
      <c r="AH4" s="98">
        <f>AVERAGE(J4,S4,AB4,AE4)</f>
        <v>6.75</v>
      </c>
      <c r="AI4" s="98">
        <f>AVERAGE(K4,T4,AC4,AF4)</f>
        <v>0.5</v>
      </c>
      <c r="AJ4" s="68">
        <f>AG4*50/12</f>
        <v>40.27777777777778</v>
      </c>
      <c r="AK4" s="68">
        <f>(AH4*12.5)+(AI4*25)</f>
        <v>96.875</v>
      </c>
      <c r="AL4" s="45">
        <f>ABS(L4-U4)</f>
        <v>0</v>
      </c>
    </row>
    <row r="5" spans="1:38" ht="15">
      <c r="A5" s="55">
        <v>3</v>
      </c>
      <c r="B5" s="31" t="str">
        <f>IF(Berechnung!B5="","",Berechnung!B5)</f>
        <v>Florian</v>
      </c>
      <c r="C5" s="31" t="str">
        <f>IF(Berechnung!C5="","",Berechnung!C5)</f>
        <v>Blümel</v>
      </c>
      <c r="D5" s="121">
        <v>2</v>
      </c>
      <c r="E5" s="121">
        <v>2</v>
      </c>
      <c r="F5" s="121">
        <v>2</v>
      </c>
      <c r="G5" s="121">
        <v>2</v>
      </c>
      <c r="H5" s="120">
        <v>0</v>
      </c>
      <c r="I5" s="120">
        <v>1</v>
      </c>
      <c r="J5" s="120">
        <v>3</v>
      </c>
      <c r="K5" s="120">
        <v>0</v>
      </c>
      <c r="L5" s="66">
        <f>IF(SUM(D5:I5)&gt;12,12,SUM(D5:I5))</f>
        <v>9</v>
      </c>
      <c r="M5" s="122">
        <v>2</v>
      </c>
      <c r="N5" s="122">
        <v>2</v>
      </c>
      <c r="O5" s="122">
        <v>2</v>
      </c>
      <c r="P5" s="122">
        <v>2</v>
      </c>
      <c r="Q5" s="122">
        <v>0</v>
      </c>
      <c r="R5" s="122">
        <v>0</v>
      </c>
      <c r="S5" s="122">
        <v>3</v>
      </c>
      <c r="T5" s="122">
        <v>0</v>
      </c>
      <c r="U5" s="67">
        <f>IF(SUM(M5:R5)&gt;12,12,SUM(M5:R5))</f>
        <v>8</v>
      </c>
      <c r="V5" s="123">
        <v>2</v>
      </c>
      <c r="W5" s="123">
        <v>2</v>
      </c>
      <c r="X5" s="123">
        <v>2</v>
      </c>
      <c r="Y5" s="123">
        <v>2</v>
      </c>
      <c r="Z5" s="123">
        <v>0</v>
      </c>
      <c r="AA5" s="123">
        <v>0</v>
      </c>
      <c r="AB5" s="123">
        <v>2</v>
      </c>
      <c r="AC5" s="123">
        <v>0</v>
      </c>
      <c r="AD5" s="96">
        <f>IF(SUM(V5:AA5)&gt;12,12,SUM(V5:AA5))</f>
        <v>8</v>
      </c>
      <c r="AE5" s="126">
        <v>2</v>
      </c>
      <c r="AF5" s="126">
        <v>0</v>
      </c>
      <c r="AG5" s="68">
        <f>AVERAGE(L5,U5,AD5)</f>
        <v>8.333333333333334</v>
      </c>
      <c r="AH5" s="98">
        <f>AVERAGE(J5,S5,AB5,AE5)</f>
        <v>2.5</v>
      </c>
      <c r="AI5" s="98">
        <f>AVERAGE(K5,T5,AC5,AF5)</f>
        <v>0</v>
      </c>
      <c r="AJ5" s="68">
        <f>AG5*50/12</f>
        <v>34.72222222222222</v>
      </c>
      <c r="AK5" s="68">
        <f>(AH5*12.5)+(AI5*25)</f>
        <v>31.25</v>
      </c>
      <c r="AL5" s="45">
        <f>ABS(L5-U5)</f>
        <v>1</v>
      </c>
    </row>
    <row r="8" spans="4:39" ht="15">
      <c r="D8" s="84" t="s">
        <v>56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100"/>
      <c r="AI8" s="100"/>
      <c r="AJ8" s="84"/>
      <c r="AK8" s="84"/>
      <c r="AL8" s="84"/>
      <c r="AM8" s="84"/>
    </row>
    <row r="10" ht="18.75">
      <c r="D10" s="91" t="s">
        <v>75</v>
      </c>
    </row>
  </sheetData>
  <sheetProtection/>
  <protectedRanges>
    <protectedRange sqref="D6:K6 M6:T6 AE3:AF5 S3:T5 J3:K5 V3:AC6" name="V1 Kombi"/>
    <protectedRange password="CF7A" sqref="D3:I5" name="V1 Kombi_2"/>
    <protectedRange password="CF7A" sqref="M3:R5" name="V2 Kombi_1"/>
  </protectedRanges>
  <mergeCells count="4">
    <mergeCell ref="D1:L1"/>
    <mergeCell ref="M1:U1"/>
    <mergeCell ref="V1:AD1"/>
    <mergeCell ref="AE1:AF1"/>
  </mergeCells>
  <conditionalFormatting sqref="A3:AL5">
    <cfRule type="expression" priority="62" dxfId="14">
      <formula>$AL3&gt;7.9999</formula>
    </cfRule>
  </conditionalFormatting>
  <conditionalFormatting sqref="B3:C5">
    <cfRule type="expression" priority="13" dxfId="14">
      <formula>R3&gt;7.99999</formula>
    </cfRule>
    <cfRule type="expression" priority="14" dxfId="14">
      <formula>#REF!&gt;7.9999</formula>
    </cfRule>
    <cfRule type="expression" priority="15" dxfId="14">
      <formula>$Q3&gt;7.99999</formula>
    </cfRule>
  </conditionalFormatting>
  <conditionalFormatting sqref="D3:I5 M3:R5">
    <cfRule type="expression" priority="10" dxfId="14">
      <formula>$BH3&gt;7.9999</formula>
    </cfRule>
    <cfRule type="expression" priority="11" dxfId="14">
      <formula>$BG3&gt;7.99999</formula>
    </cfRule>
    <cfRule type="expression" priority="12" dxfId="15">
      <formula>$BF3&gt;7.99999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K11" sqref="K11"/>
    </sheetView>
  </sheetViews>
  <sheetFormatPr defaultColWidth="11.421875" defaultRowHeight="15"/>
  <cols>
    <col min="1" max="1" width="5.57421875" style="69" bestFit="1" customWidth="1"/>
    <col min="2" max="2" width="9.28125" style="69" bestFit="1" customWidth="1"/>
    <col min="3" max="3" width="11.00390625" style="69" bestFit="1" customWidth="1"/>
    <col min="4" max="4" width="4.421875" style="69" bestFit="1" customWidth="1"/>
    <col min="5" max="5" width="29.140625" style="69" bestFit="1" customWidth="1"/>
    <col min="6" max="7" width="7.8515625" style="69" bestFit="1" customWidth="1"/>
    <col min="8" max="8" width="10.00390625" style="69" customWidth="1"/>
    <col min="9" max="9" width="7.8515625" style="69" bestFit="1" customWidth="1"/>
    <col min="10" max="10" width="9.8515625" style="69" customWidth="1"/>
    <col min="11" max="11" width="8.7109375" style="69" bestFit="1" customWidth="1"/>
    <col min="12" max="12" width="9.421875" style="69" customWidth="1"/>
    <col min="13" max="13" width="8.57421875" style="69" customWidth="1"/>
    <col min="14" max="16384" width="11.421875" style="69" customWidth="1"/>
  </cols>
  <sheetData>
    <row r="1" spans="1:13" ht="12.75">
      <c r="A1" s="146" t="s">
        <v>93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3" spans="6:13" ht="12.75">
      <c r="F3" s="142" t="s">
        <v>0</v>
      </c>
      <c r="G3" s="143"/>
      <c r="H3" s="144" t="s">
        <v>1</v>
      </c>
      <c r="I3" s="145"/>
      <c r="J3" s="140" t="s">
        <v>2</v>
      </c>
      <c r="K3" s="141"/>
      <c r="L3" s="70"/>
      <c r="M3" s="138" t="s">
        <v>43</v>
      </c>
    </row>
    <row r="4" spans="1:13" ht="12.75">
      <c r="A4" s="71" t="s">
        <v>44</v>
      </c>
      <c r="B4" s="72" t="s">
        <v>5</v>
      </c>
      <c r="C4" s="72" t="s">
        <v>6</v>
      </c>
      <c r="D4" s="73" t="s">
        <v>45</v>
      </c>
      <c r="E4" s="74" t="s">
        <v>8</v>
      </c>
      <c r="F4" s="89" t="s">
        <v>47</v>
      </c>
      <c r="G4" s="77" t="s">
        <v>48</v>
      </c>
      <c r="H4" s="79" t="s">
        <v>47</v>
      </c>
      <c r="I4" s="80" t="s">
        <v>48</v>
      </c>
      <c r="J4" s="81" t="s">
        <v>47</v>
      </c>
      <c r="K4" s="90" t="s">
        <v>61</v>
      </c>
      <c r="L4" s="82" t="s">
        <v>47</v>
      </c>
      <c r="M4" s="139"/>
    </row>
    <row r="5" spans="1:13" ht="14.25">
      <c r="A5" s="69">
        <v>1</v>
      </c>
      <c r="B5" s="31" t="str">
        <f>IF(Berechnung!B3="","",Berechnung!B3)</f>
        <v>Oliver</v>
      </c>
      <c r="C5" s="31" t="str">
        <f>IF(Berechnung!C3="","",Berechnung!C3)</f>
        <v>Hinterberger</v>
      </c>
      <c r="D5" s="31">
        <f>IF(Berechnung!D3="","",Berechnung!D3)</f>
        <v>1988</v>
      </c>
      <c r="E5" s="31" t="str">
        <f>IF(Berechnung!E3="","",Berechnung!E3)</f>
        <v>ASKÖ Grieskirchen</v>
      </c>
      <c r="F5" s="92">
        <f>IF(Berechnung!G3="","",Berechnung!G3)</f>
        <v>375</v>
      </c>
      <c r="G5" s="86">
        <f>RANK(F5,$F$5:$F$7)</f>
        <v>2</v>
      </c>
      <c r="H5" s="92">
        <f>IF(Berechnung!I3="","",Berechnung!I3)</f>
        <v>386</v>
      </c>
      <c r="I5" s="86">
        <f>RANK(H5,$H$5:$H$7)</f>
        <v>2</v>
      </c>
      <c r="J5" s="85">
        <f>'Ergebnis Freestyle'!O5</f>
        <v>327.35</v>
      </c>
      <c r="K5" s="86">
        <f>'Ergebnis Freestyle'!P5*2</f>
        <v>2</v>
      </c>
      <c r="L5" s="85">
        <f>J5+H5+F5</f>
        <v>1088.35</v>
      </c>
      <c r="M5" s="86">
        <f>G5+I5+K5</f>
        <v>6</v>
      </c>
    </row>
    <row r="6" spans="1:13" ht="14.25">
      <c r="A6" s="69">
        <v>2</v>
      </c>
      <c r="B6" s="31" t="str">
        <f>IF(Berechnung!B5="","",Berechnung!B5)</f>
        <v>Florian</v>
      </c>
      <c r="C6" s="31" t="str">
        <f>IF(Berechnung!C5="","",Berechnung!C5)</f>
        <v>Blümel</v>
      </c>
      <c r="D6" s="31">
        <f>IF(Berechnung!D5="","",Berechnung!D5)</f>
        <v>1998</v>
      </c>
      <c r="E6" s="31" t="str">
        <f>IF(Berechnung!E5="","",Berechnung!E5)</f>
        <v>SV OMV VB Gymnastics Gänserndorf</v>
      </c>
      <c r="F6" s="92">
        <f>IF(Berechnung!G5="","",Berechnung!G5)</f>
        <v>415</v>
      </c>
      <c r="G6" s="86">
        <f>RANK(F6,$F$5:$F$7)</f>
        <v>1</v>
      </c>
      <c r="H6" s="92">
        <f>IF(Berechnung!I5="","",Berechnung!I5)</f>
        <v>404</v>
      </c>
      <c r="I6" s="86">
        <f>RANK(H6,$H$5:$H$7)</f>
        <v>1</v>
      </c>
      <c r="J6" s="85">
        <f>'Ergebnis Freestyle'!O7</f>
        <v>250.79722222222222</v>
      </c>
      <c r="K6" s="86">
        <f>'Ergebnis Freestyle'!P7*2</f>
        <v>4</v>
      </c>
      <c r="L6" s="85">
        <f>J6+H6+F6</f>
        <v>1069.7972222222222</v>
      </c>
      <c r="M6" s="86">
        <f>G6+I6+K6</f>
        <v>6</v>
      </c>
    </row>
    <row r="7" spans="1:13" ht="14.25">
      <c r="A7" s="69">
        <v>3</v>
      </c>
      <c r="B7" s="31" t="str">
        <f>IF(Berechnung!B4="","",Berechnung!B4)</f>
        <v>Benjamin</v>
      </c>
      <c r="C7" s="31" t="str">
        <f>IF(Berechnung!C4="","",Berechnung!C4)</f>
        <v>Petermichl</v>
      </c>
      <c r="D7" s="31">
        <f>IF(Berechnung!D4="","",Berechnung!D4)</f>
        <v>1995</v>
      </c>
      <c r="E7" s="31" t="str">
        <f>IF(Berechnung!E4="","",Berechnung!E4)</f>
        <v>SV OMV VB Gymnastics Gänserndorf</v>
      </c>
      <c r="F7" s="92">
        <f>IF(Berechnung!G4="","",Berechnung!G4)</f>
        <v>340</v>
      </c>
      <c r="G7" s="86">
        <f>RANK(F7,$F$5:$F$7)</f>
        <v>3</v>
      </c>
      <c r="H7" s="92">
        <f>IF(Berechnung!I4="","",Berechnung!I4)</f>
        <v>325</v>
      </c>
      <c r="I7" s="86">
        <f>RANK(H7,$H$5:$H$7)</f>
        <v>3</v>
      </c>
      <c r="J7" s="85">
        <f>'Ergebnis Freestyle'!O6</f>
        <v>126.67777777777778</v>
      </c>
      <c r="K7" s="86">
        <f>'Ergebnis Freestyle'!P6*2</f>
        <v>6</v>
      </c>
      <c r="L7" s="85">
        <f>J7+H7+F7</f>
        <v>791.6777777777778</v>
      </c>
      <c r="M7" s="86">
        <f>G7+I7+K7</f>
        <v>12</v>
      </c>
    </row>
  </sheetData>
  <sheetProtection/>
  <mergeCells count="5">
    <mergeCell ref="M3:M4"/>
    <mergeCell ref="J3:K3"/>
    <mergeCell ref="F3:G3"/>
    <mergeCell ref="H3:I3"/>
    <mergeCell ref="A1:M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5.57421875" style="69" bestFit="1" customWidth="1"/>
    <col min="2" max="2" width="9.28125" style="69" bestFit="1" customWidth="1"/>
    <col min="3" max="3" width="11.00390625" style="69" bestFit="1" customWidth="1"/>
    <col min="4" max="4" width="4.421875" style="69" bestFit="1" customWidth="1"/>
    <col min="5" max="5" width="29.140625" style="69" bestFit="1" customWidth="1"/>
    <col min="6" max="8" width="7.8515625" style="69" bestFit="1" customWidth="1"/>
    <col min="9" max="16384" width="11.421875" style="69" customWidth="1"/>
  </cols>
  <sheetData>
    <row r="1" spans="1:8" ht="15" customHeight="1">
      <c r="A1" s="146" t="s">
        <v>94</v>
      </c>
      <c r="B1" s="146"/>
      <c r="C1" s="146"/>
      <c r="D1" s="146"/>
      <c r="E1" s="146"/>
      <c r="F1" s="146"/>
      <c r="G1" s="146"/>
      <c r="H1" s="146"/>
    </row>
    <row r="3" spans="6:8" ht="12.75" customHeight="1">
      <c r="F3" s="147" t="s">
        <v>0</v>
      </c>
      <c r="G3" s="147"/>
      <c r="H3" s="148"/>
    </row>
    <row r="4" spans="1:8" ht="12.75">
      <c r="A4" s="71" t="s">
        <v>44</v>
      </c>
      <c r="B4" s="72" t="s">
        <v>5</v>
      </c>
      <c r="C4" s="72" t="s">
        <v>6</v>
      </c>
      <c r="D4" s="73" t="s">
        <v>45</v>
      </c>
      <c r="E4" s="74" t="s">
        <v>8</v>
      </c>
      <c r="F4" s="75" t="s">
        <v>46</v>
      </c>
      <c r="G4" s="76" t="s">
        <v>47</v>
      </c>
      <c r="H4" s="77" t="s">
        <v>48</v>
      </c>
    </row>
    <row r="5" spans="2:8" ht="14.25">
      <c r="B5" s="31" t="str">
        <f>IF(Berechnung!B3="","",Berechnung!B3)</f>
        <v>Oliver</v>
      </c>
      <c r="C5" s="31" t="str">
        <f>IF(Berechnung!C3="","",Berechnung!C3)</f>
        <v>Hinterberger</v>
      </c>
      <c r="D5" s="31">
        <f>IF(Berechnung!D3="","",Berechnung!D3)</f>
        <v>1988</v>
      </c>
      <c r="E5" s="31" t="str">
        <f>IF(Berechnung!E3="","",Berechnung!E3)</f>
        <v>ASKÖ Grieskirchen</v>
      </c>
      <c r="F5" s="86">
        <f>IF(Berechnung!F3="","",Berechnung!F3)</f>
        <v>75</v>
      </c>
      <c r="G5" s="86">
        <f>IF(Berechnung!G3="","",Berechnung!G3)</f>
        <v>375</v>
      </c>
      <c r="H5" s="86">
        <f>RANK(G5,$G$5:$G$7)</f>
        <v>2</v>
      </c>
    </row>
    <row r="6" spans="2:8" ht="14.25">
      <c r="B6" s="31" t="str">
        <f>IF(Berechnung!B4="","",Berechnung!B4)</f>
        <v>Benjamin</v>
      </c>
      <c r="C6" s="31" t="str">
        <f>IF(Berechnung!C4="","",Berechnung!C4)</f>
        <v>Petermichl</v>
      </c>
      <c r="D6" s="31">
        <f>IF(Berechnung!D4="","",Berechnung!D4)</f>
        <v>1995</v>
      </c>
      <c r="E6" s="31" t="str">
        <f>IF(Berechnung!E4="","",Berechnung!E4)</f>
        <v>SV OMV VB Gymnastics Gänserndorf</v>
      </c>
      <c r="F6" s="86">
        <f>IF(Berechnung!F4="","",Berechnung!F4)</f>
        <v>68</v>
      </c>
      <c r="G6" s="86">
        <f>IF(Berechnung!G4="","",Berechnung!G4)</f>
        <v>340</v>
      </c>
      <c r="H6" s="86">
        <f>RANK(G6,$G$5:$G$7)</f>
        <v>3</v>
      </c>
    </row>
    <row r="7" spans="2:8" ht="14.25">
      <c r="B7" s="31" t="str">
        <f>IF(Berechnung!B5="","",Berechnung!B5)</f>
        <v>Florian</v>
      </c>
      <c r="C7" s="31" t="str">
        <f>IF(Berechnung!C5="","",Berechnung!C5)</f>
        <v>Blümel</v>
      </c>
      <c r="D7" s="31">
        <f>IF(Berechnung!D5="","",Berechnung!D5)</f>
        <v>1998</v>
      </c>
      <c r="E7" s="31" t="str">
        <f>IF(Berechnung!E5="","",Berechnung!E5)</f>
        <v>SV OMV VB Gymnastics Gänserndorf</v>
      </c>
      <c r="F7" s="86">
        <f>IF(Berechnung!F5="","",Berechnung!F5)</f>
        <v>83</v>
      </c>
      <c r="G7" s="86">
        <f>IF(Berechnung!G5="","",Berechnung!G5)</f>
        <v>415</v>
      </c>
      <c r="H7" s="86">
        <f>RANK(G7,$G$5:$G$7)</f>
        <v>1</v>
      </c>
    </row>
  </sheetData>
  <sheetProtection/>
  <mergeCells count="2">
    <mergeCell ref="F3:H3"/>
    <mergeCell ref="A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5.57421875" style="69" bestFit="1" customWidth="1"/>
    <col min="2" max="2" width="9.28125" style="69" bestFit="1" customWidth="1"/>
    <col min="3" max="3" width="13.140625" style="69" bestFit="1" customWidth="1"/>
    <col min="4" max="4" width="4.421875" style="69" bestFit="1" customWidth="1"/>
    <col min="5" max="5" width="29.140625" style="69" bestFit="1" customWidth="1"/>
    <col min="6" max="6" width="8.140625" style="69" bestFit="1" customWidth="1"/>
    <col min="7" max="7" width="10.00390625" style="69" customWidth="1"/>
    <col min="8" max="8" width="7.8515625" style="69" bestFit="1" customWidth="1"/>
    <col min="9" max="16384" width="11.421875" style="69" customWidth="1"/>
  </cols>
  <sheetData>
    <row r="1" spans="1:8" ht="12.75">
      <c r="A1" s="146" t="s">
        <v>95</v>
      </c>
      <c r="B1" s="146"/>
      <c r="C1" s="146"/>
      <c r="D1" s="146"/>
      <c r="E1" s="146"/>
      <c r="F1" s="146"/>
      <c r="G1" s="146"/>
      <c r="H1" s="146"/>
    </row>
    <row r="3" spans="6:8" ht="12.75" customHeight="1">
      <c r="F3" s="149" t="s">
        <v>1</v>
      </c>
      <c r="G3" s="149"/>
      <c r="H3" s="150"/>
    </row>
    <row r="4" spans="1:8" ht="12.75">
      <c r="A4" s="71" t="s">
        <v>44</v>
      </c>
      <c r="B4" s="72" t="s">
        <v>5</v>
      </c>
      <c r="C4" s="72" t="s">
        <v>6</v>
      </c>
      <c r="D4" s="73" t="s">
        <v>45</v>
      </c>
      <c r="E4" s="74" t="s">
        <v>8</v>
      </c>
      <c r="F4" s="78" t="s">
        <v>46</v>
      </c>
      <c r="G4" s="79" t="s">
        <v>47</v>
      </c>
      <c r="H4" s="80" t="s">
        <v>48</v>
      </c>
    </row>
    <row r="5" spans="2:8" ht="14.25">
      <c r="B5" s="31" t="str">
        <f>IF(Berechnung!B3="","",Berechnung!B3)</f>
        <v>Oliver</v>
      </c>
      <c r="C5" s="31" t="str">
        <f>IF(Berechnung!C3="","",Berechnung!C3)</f>
        <v>Hinterberger</v>
      </c>
      <c r="D5" s="31">
        <f>IF(Berechnung!D3="","",Berechnung!D3)</f>
        <v>1988</v>
      </c>
      <c r="E5" s="31" t="str">
        <f>IF(Berechnung!E3="","",Berechnung!E3)</f>
        <v>ASKÖ Grieskirchen</v>
      </c>
      <c r="F5" s="86">
        <f>IF(Berechnung!H3="","",Berechnung!H3)</f>
        <v>386</v>
      </c>
      <c r="G5" s="86">
        <f>IF(Berechnung!I3="","",Berechnung!I3)</f>
        <v>386</v>
      </c>
      <c r="H5" s="86">
        <f>RANK(G5,$G$5:$G$7)</f>
        <v>2</v>
      </c>
    </row>
    <row r="6" spans="2:8" ht="14.25">
      <c r="B6" s="31" t="str">
        <f>IF(Berechnung!B4="","",Berechnung!B4)</f>
        <v>Benjamin</v>
      </c>
      <c r="C6" s="31" t="str">
        <f>IF(Berechnung!C4="","",Berechnung!C4)</f>
        <v>Petermichl</v>
      </c>
      <c r="D6" s="31">
        <f>IF(Berechnung!D4="","",Berechnung!D4)</f>
        <v>1995</v>
      </c>
      <c r="E6" s="31" t="str">
        <f>IF(Berechnung!E4="","",Berechnung!E4)</f>
        <v>SV OMV VB Gymnastics Gänserndorf</v>
      </c>
      <c r="F6" s="86">
        <f>IF(Berechnung!H4="","",Berechnung!H4)</f>
        <v>325</v>
      </c>
      <c r="G6" s="86">
        <f>IF(Berechnung!I4="","",Berechnung!I4)</f>
        <v>325</v>
      </c>
      <c r="H6" s="86">
        <f>RANK(G6,$G$5:$G$7)</f>
        <v>3</v>
      </c>
    </row>
    <row r="7" spans="2:8" ht="14.25">
      <c r="B7" s="31" t="str">
        <f>IF(Berechnung!B5="","",Berechnung!B5)</f>
        <v>Florian</v>
      </c>
      <c r="C7" s="31" t="str">
        <f>IF(Berechnung!C5="","",Berechnung!C5)</f>
        <v>Blümel</v>
      </c>
      <c r="D7" s="31">
        <f>IF(Berechnung!D5="","",Berechnung!D5)</f>
        <v>1998</v>
      </c>
      <c r="E7" s="31" t="str">
        <f>IF(Berechnung!E5="","",Berechnung!E5)</f>
        <v>SV OMV VB Gymnastics Gänserndorf</v>
      </c>
      <c r="F7" s="86">
        <f>IF(Berechnung!H5="","",Berechnung!H5)</f>
        <v>404</v>
      </c>
      <c r="G7" s="86">
        <f>IF(Berechnung!I5="","",Berechnung!I5)</f>
        <v>404</v>
      </c>
      <c r="H7" s="86">
        <f>RANK(G7,$G$5:$G$7)</f>
        <v>1</v>
      </c>
    </row>
  </sheetData>
  <sheetProtection/>
  <mergeCells count="2">
    <mergeCell ref="A1:H1"/>
    <mergeCell ref="F3:H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Berberich Silke</dc:creator>
  <cp:keywords/>
  <dc:description/>
  <cp:lastModifiedBy>Tina</cp:lastModifiedBy>
  <cp:lastPrinted>2014-03-06T12:49:18Z</cp:lastPrinted>
  <dcterms:created xsi:type="dcterms:W3CDTF">2013-02-27T14:56:43Z</dcterms:created>
  <dcterms:modified xsi:type="dcterms:W3CDTF">2014-03-06T12:49:45Z</dcterms:modified>
  <cp:category/>
  <cp:version/>
  <cp:contentType/>
  <cp:contentStatus/>
</cp:coreProperties>
</file>