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20" tabRatio="880" activeTab="6"/>
  </bookViews>
  <sheets>
    <sheet name="Berechnung" sheetId="1" r:id="rId1"/>
    <sheet name="Calculate Speed 30 sec" sheetId="2" r:id="rId2"/>
    <sheet name="Calculate Speed 3 min" sheetId="3" r:id="rId3"/>
    <sheet name="Calculate Difficulty" sheetId="4" r:id="rId4"/>
    <sheet name="Calculate Presentation" sheetId="5" r:id="rId5"/>
    <sheet name="Calculate Required Elements" sheetId="6" r:id="rId6"/>
    <sheet name="Ergebnis gesamt" sheetId="7" r:id="rId7"/>
    <sheet name="Ergebnis 30 sec." sheetId="8" r:id="rId8"/>
    <sheet name="Ergebnis 3 min." sheetId="9" r:id="rId9"/>
    <sheet name="Ergebnis Freestyle" sheetId="10" r:id="rId10"/>
  </sheets>
  <externalReferences>
    <externalReference r:id="rId13"/>
  </externalReferences>
  <definedNames>
    <definedName name="Kat.">'[1]Tabelle3'!$A$1:$A$5</definedName>
    <definedName name="Kategorien" localSheetId="8">#REF!</definedName>
    <definedName name="Kategorien" localSheetId="7">#REF!</definedName>
    <definedName name="Kategorien" localSheetId="9">#REF!</definedName>
    <definedName name="Kategorien">#REF!</definedName>
  </definedNames>
  <calcPr fullCalcOnLoad="1"/>
</workbook>
</file>

<file path=xl/comments6.xml><?xml version="1.0" encoding="utf-8"?>
<comments xmlns="http://schemas.openxmlformats.org/spreadsheetml/2006/main">
  <authors>
    <author>gerry</author>
    <author>Bl?mel Gerhard - GrECo Holding</author>
  </authors>
  <commentList>
    <comment ref="D2" authorId="0">
      <text>
        <r>
          <rPr>
            <b/>
            <sz val="11"/>
            <rFont val="Tahoma"/>
            <family val="2"/>
          </rPr>
          <t xml:space="preserve">2 Gruppen von mind. 4 unterschiedlichen Crosses
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11"/>
            <rFont val="Tahoma"/>
            <family val="2"/>
          </rPr>
          <t>2 Gruppen von mind. 4 Tripple Under oder schneller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11"/>
            <rFont val="Tahoma"/>
            <family val="2"/>
          </rPr>
          <t>2 unterschiedliche Gymnastics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11"/>
            <rFont val="Tahoma"/>
            <family val="2"/>
          </rPr>
          <t>2 unterschiedliche Power skills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11"/>
            <rFont val="Tahoma"/>
            <family val="2"/>
          </rPr>
          <t>2 mal mind. 4 Sprünge rückwärts (backwards)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11"/>
            <rFont val="Tahoma"/>
            <family val="2"/>
          </rPr>
          <t>2 Releases</t>
        </r>
        <r>
          <rPr>
            <sz val="8"/>
            <rFont val="Tahoma"/>
            <family val="2"/>
          </rPr>
          <t xml:space="preserve">
</t>
        </r>
      </text>
    </comment>
    <comment ref="M2" authorId="0">
      <text>
        <r>
          <rPr>
            <b/>
            <sz val="11"/>
            <rFont val="Tahoma"/>
            <family val="2"/>
          </rPr>
          <t xml:space="preserve">2 Gruppen von mind. 4 unterschiedlichen Crosses
</t>
        </r>
        <r>
          <rPr>
            <sz val="8"/>
            <rFont val="Tahoma"/>
            <family val="2"/>
          </rPr>
          <t xml:space="preserve">
</t>
        </r>
      </text>
    </comment>
    <comment ref="N2" authorId="0">
      <text>
        <r>
          <rPr>
            <b/>
            <sz val="11"/>
            <rFont val="Tahoma"/>
            <family val="2"/>
          </rPr>
          <t>2 Gruppen von mind. 4 Tripple Under oder schneller</t>
        </r>
        <r>
          <rPr>
            <sz val="8"/>
            <rFont val="Tahoma"/>
            <family val="2"/>
          </rPr>
          <t xml:space="preserve">
</t>
        </r>
      </text>
    </comment>
    <comment ref="O2" authorId="0">
      <text>
        <r>
          <rPr>
            <b/>
            <sz val="11"/>
            <rFont val="Tahoma"/>
            <family val="2"/>
          </rPr>
          <t>2 unterschiedliche Gymnastics</t>
        </r>
        <r>
          <rPr>
            <sz val="8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11"/>
            <rFont val="Tahoma"/>
            <family val="2"/>
          </rPr>
          <t>2 unterschiedliche Power skills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Q2" authorId="0">
      <text>
        <r>
          <rPr>
            <b/>
            <sz val="11"/>
            <rFont val="Tahoma"/>
            <family val="2"/>
          </rPr>
          <t>2 mal mind. 4 Sprünge rückwärts (backwards)</t>
        </r>
        <r>
          <rPr>
            <sz val="8"/>
            <rFont val="Tahoma"/>
            <family val="2"/>
          </rPr>
          <t xml:space="preserve">
</t>
        </r>
      </text>
    </comment>
    <comment ref="R2" authorId="0">
      <text>
        <r>
          <rPr>
            <b/>
            <sz val="11"/>
            <rFont val="Tahoma"/>
            <family val="2"/>
          </rPr>
          <t>2 Releases</t>
        </r>
        <r>
          <rPr>
            <sz val="8"/>
            <rFont val="Tahoma"/>
            <family val="2"/>
          </rPr>
          <t xml:space="preserve">
</t>
        </r>
      </text>
    </comment>
    <comment ref="J2" authorId="1">
      <text>
        <r>
          <rPr>
            <b/>
            <sz val="11"/>
            <rFont val="Tahoma"/>
            <family val="2"/>
          </rPr>
          <t>leichte Fehler</t>
        </r>
        <r>
          <rPr>
            <sz val="9"/>
            <rFont val="Segoe UI"/>
            <family val="0"/>
          </rPr>
          <t xml:space="preserve">
</t>
        </r>
      </text>
    </comment>
    <comment ref="K2" authorId="1">
      <text>
        <r>
          <rPr>
            <b/>
            <sz val="11"/>
            <rFont val="Tahoma"/>
            <family val="2"/>
          </rPr>
          <t>schwere Fehler</t>
        </r>
        <r>
          <rPr>
            <sz val="9"/>
            <rFont val="Segoe UI"/>
            <family val="2"/>
          </rPr>
          <t xml:space="preserve">
</t>
        </r>
      </text>
    </comment>
    <comment ref="S2" authorId="1">
      <text>
        <r>
          <rPr>
            <b/>
            <sz val="11"/>
            <rFont val="Tahoma"/>
            <family val="2"/>
          </rPr>
          <t>leichte Fehler</t>
        </r>
        <r>
          <rPr>
            <sz val="9"/>
            <rFont val="Segoe UI"/>
            <family val="0"/>
          </rPr>
          <t xml:space="preserve">
</t>
        </r>
      </text>
    </comment>
    <comment ref="T2" authorId="1">
      <text>
        <r>
          <rPr>
            <b/>
            <sz val="11"/>
            <rFont val="Tahoma"/>
            <family val="2"/>
          </rPr>
          <t>schwere Fehler</t>
        </r>
        <r>
          <rPr>
            <sz val="9"/>
            <rFont val="Segoe UI"/>
            <family val="2"/>
          </rPr>
          <t xml:space="preserve">
</t>
        </r>
      </text>
    </comment>
    <comment ref="V2" authorId="0">
      <text>
        <r>
          <rPr>
            <b/>
            <sz val="11"/>
            <rFont val="Tahoma"/>
            <family val="2"/>
          </rPr>
          <t xml:space="preserve">2 Gruppen von mind. 4 unterschiedlichen Crosses
</t>
        </r>
        <r>
          <rPr>
            <sz val="8"/>
            <rFont val="Tahoma"/>
            <family val="2"/>
          </rPr>
          <t xml:space="preserve">
</t>
        </r>
      </text>
    </comment>
    <comment ref="W2" authorId="0">
      <text>
        <r>
          <rPr>
            <b/>
            <sz val="11"/>
            <rFont val="Tahoma"/>
            <family val="2"/>
          </rPr>
          <t>2 Gruppen von mind. 4 Tripple Under oder schneller</t>
        </r>
        <r>
          <rPr>
            <sz val="8"/>
            <rFont val="Tahoma"/>
            <family val="2"/>
          </rPr>
          <t xml:space="preserve">
</t>
        </r>
      </text>
    </comment>
    <comment ref="X2" authorId="0">
      <text>
        <r>
          <rPr>
            <b/>
            <sz val="11"/>
            <rFont val="Tahoma"/>
            <family val="2"/>
          </rPr>
          <t>2 unterschiedliche Gymnastics</t>
        </r>
        <r>
          <rPr>
            <sz val="8"/>
            <rFont val="Tahoma"/>
            <family val="2"/>
          </rPr>
          <t xml:space="preserve">
</t>
        </r>
      </text>
    </comment>
    <comment ref="Y2" authorId="0">
      <text>
        <r>
          <rPr>
            <b/>
            <sz val="11"/>
            <rFont val="Tahoma"/>
            <family val="2"/>
          </rPr>
          <t>2 unterschiedliche Power skills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Z2" authorId="0">
      <text>
        <r>
          <rPr>
            <b/>
            <sz val="11"/>
            <rFont val="Tahoma"/>
            <family val="2"/>
          </rPr>
          <t>2 mal mind. 4 Sprünge rückwärts (backwards)</t>
        </r>
        <r>
          <rPr>
            <sz val="8"/>
            <rFont val="Tahoma"/>
            <family val="2"/>
          </rPr>
          <t xml:space="preserve">
</t>
        </r>
      </text>
    </comment>
    <comment ref="AA2" authorId="0">
      <text>
        <r>
          <rPr>
            <b/>
            <sz val="11"/>
            <rFont val="Tahoma"/>
            <family val="2"/>
          </rPr>
          <t>2 Releases</t>
        </r>
        <r>
          <rPr>
            <sz val="8"/>
            <rFont val="Tahoma"/>
            <family val="2"/>
          </rPr>
          <t xml:space="preserve">
</t>
        </r>
      </text>
    </comment>
    <comment ref="AB2" authorId="1">
      <text>
        <r>
          <rPr>
            <b/>
            <sz val="11"/>
            <rFont val="Tahoma"/>
            <family val="2"/>
          </rPr>
          <t>leichte Fehler</t>
        </r>
        <r>
          <rPr>
            <sz val="9"/>
            <rFont val="Segoe UI"/>
            <family val="0"/>
          </rPr>
          <t xml:space="preserve">
</t>
        </r>
      </text>
    </comment>
    <comment ref="AC2" authorId="1">
      <text>
        <r>
          <rPr>
            <b/>
            <sz val="11"/>
            <rFont val="Tahoma"/>
            <family val="2"/>
          </rPr>
          <t>schwere Fehler</t>
        </r>
        <r>
          <rPr>
            <sz val="9"/>
            <rFont val="Segoe UI"/>
            <family val="2"/>
          </rPr>
          <t xml:space="preserve">
</t>
        </r>
      </text>
    </comment>
    <comment ref="AE2" authorId="1">
      <text>
        <r>
          <rPr>
            <b/>
            <sz val="11"/>
            <rFont val="Tahoma"/>
            <family val="2"/>
          </rPr>
          <t>leichte Fehler</t>
        </r>
        <r>
          <rPr>
            <sz val="9"/>
            <rFont val="Segoe UI"/>
            <family val="0"/>
          </rPr>
          <t xml:space="preserve">
</t>
        </r>
      </text>
    </comment>
    <comment ref="AF2" authorId="1">
      <text>
        <r>
          <rPr>
            <b/>
            <sz val="11"/>
            <rFont val="Tahoma"/>
            <family val="2"/>
          </rPr>
          <t>schwere Fehler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<sst xmlns="http://schemas.openxmlformats.org/spreadsheetml/2006/main" count="241" uniqueCount="117">
  <si>
    <t>30 sec. Speed</t>
  </si>
  <si>
    <t>3 min. Speed</t>
  </si>
  <si>
    <t>Freestyle</t>
  </si>
  <si>
    <t>Gesamt</t>
  </si>
  <si>
    <t>Nr.</t>
  </si>
  <si>
    <t>Vorname</t>
  </si>
  <si>
    <t>Name</t>
  </si>
  <si>
    <t>Geb.Jahr</t>
  </si>
  <si>
    <t>Verein</t>
  </si>
  <si>
    <t>Wert</t>
  </si>
  <si>
    <t>Ergebnis</t>
  </si>
  <si>
    <t>Difficulty</t>
  </si>
  <si>
    <t>Presentation</t>
  </si>
  <si>
    <t>Abzug</t>
  </si>
  <si>
    <t>J1</t>
  </si>
  <si>
    <t>J2</t>
  </si>
  <si>
    <t>J3</t>
  </si>
  <si>
    <t>MW 1</t>
  </si>
  <si>
    <t>MW 2</t>
  </si>
  <si>
    <t>MW 3</t>
  </si>
  <si>
    <t>Min Diff</t>
  </si>
  <si>
    <t>Max MW</t>
  </si>
  <si>
    <t>D1</t>
  </si>
  <si>
    <t>D2</t>
  </si>
  <si>
    <t>L1</t>
  </si>
  <si>
    <t>L2</t>
  </si>
  <si>
    <t>L3</t>
  </si>
  <si>
    <t>L4</t>
  </si>
  <si>
    <t>Punkte</t>
  </si>
  <si>
    <t>Mittelwert</t>
  </si>
  <si>
    <t>Differenz Judges</t>
  </si>
  <si>
    <t>Level 1</t>
  </si>
  <si>
    <t>Level 2</t>
  </si>
  <si>
    <t>Level 3</t>
  </si>
  <si>
    <t>Level 4</t>
  </si>
  <si>
    <t>Takt</t>
  </si>
  <si>
    <t>Akzente</t>
  </si>
  <si>
    <t>∑</t>
  </si>
  <si>
    <t>Diff P1/P2</t>
  </si>
  <si>
    <t>M</t>
  </si>
  <si>
    <t>C</t>
  </si>
  <si>
    <t>P</t>
  </si>
  <si>
    <t>G</t>
  </si>
  <si>
    <t>R</t>
  </si>
  <si>
    <t>Rang Total</t>
  </si>
  <si>
    <t>Platz</t>
  </si>
  <si>
    <t>Jg</t>
  </si>
  <si>
    <t>Sprünge</t>
  </si>
  <si>
    <t>Total</t>
  </si>
  <si>
    <t>Rang</t>
  </si>
  <si>
    <t>Diffi</t>
  </si>
  <si>
    <t>Crea</t>
  </si>
  <si>
    <t>Diffi Total</t>
  </si>
  <si>
    <t>Crea Total</t>
  </si>
  <si>
    <t>Rang Diffi</t>
  </si>
  <si>
    <t>Rang Crea</t>
  </si>
  <si>
    <t>Rang Freestyle</t>
  </si>
  <si>
    <t>Sobald die Wertung von mind. 2 Judges eine Differenz von 8 Punkten aufweist, wird die Zeile des betreffenden Skippers in rot dargestellt</t>
  </si>
  <si>
    <t>MW Rang Diffi &amp; Crea</t>
  </si>
  <si>
    <t>Diff 1</t>
  </si>
  <si>
    <t>Diff 2</t>
  </si>
  <si>
    <t>Diff 3</t>
  </si>
  <si>
    <t>Rang x2</t>
  </si>
  <si>
    <t>B</t>
  </si>
  <si>
    <t>Req.Elem</t>
  </si>
  <si>
    <t>E1</t>
  </si>
  <si>
    <t>E2</t>
  </si>
  <si>
    <t>f</t>
  </si>
  <si>
    <t>F</t>
  </si>
  <si>
    <t>DIFF E1/E2</t>
  </si>
  <si>
    <t>Summe E1</t>
  </si>
  <si>
    <t>Summe E2</t>
  </si>
  <si>
    <t>Fehler</t>
  </si>
  <si>
    <t>L5</t>
  </si>
  <si>
    <t>L6</t>
  </si>
  <si>
    <t>Level 5</t>
  </si>
  <si>
    <t>Level 6</t>
  </si>
  <si>
    <t>Bewegung</t>
  </si>
  <si>
    <t>Bitte auch jede 0 eintragen, NICHT das Feld leer lassen!</t>
  </si>
  <si>
    <t>P1</t>
  </si>
  <si>
    <t>P2</t>
  </si>
  <si>
    <t>Sophie</t>
  </si>
  <si>
    <t>Peterschelka</t>
  </si>
  <si>
    <t>SV OMV VB Gymnastics Gänserndorf</t>
  </si>
  <si>
    <t>Katharina</t>
  </si>
  <si>
    <t>Krenn</t>
  </si>
  <si>
    <t>Gföller</t>
  </si>
  <si>
    <t>SPU RS Groß-Siegharts</t>
  </si>
  <si>
    <t>Cora</t>
  </si>
  <si>
    <t>Horvath</t>
  </si>
  <si>
    <t>BRSV Oberwart</t>
  </si>
  <si>
    <t>Marlene</t>
  </si>
  <si>
    <t>Schuecker</t>
  </si>
  <si>
    <t>Celina</t>
  </si>
  <si>
    <t>Hochmuth</t>
  </si>
  <si>
    <t>Clea</t>
  </si>
  <si>
    <t>Mercsanics</t>
  </si>
  <si>
    <t>Livia</t>
  </si>
  <si>
    <t>Kaiser</t>
  </si>
  <si>
    <t>Lara</t>
  </si>
  <si>
    <t>Marschall</t>
  </si>
  <si>
    <t>Dominik</t>
  </si>
  <si>
    <t>Friedl</t>
  </si>
  <si>
    <t xml:space="preserve">Jessica-Tiffany </t>
  </si>
  <si>
    <t>Hann</t>
  </si>
  <si>
    <t>Nina</t>
  </si>
  <si>
    <t>Ges.eindruck</t>
  </si>
  <si>
    <t>Ausf.</t>
  </si>
  <si>
    <t>Summe E3</t>
  </si>
  <si>
    <t>MW F</t>
  </si>
  <si>
    <t>MW f</t>
  </si>
  <si>
    <t>E3</t>
  </si>
  <si>
    <t>Head</t>
  </si>
  <si>
    <t>Gesamtwertung - Jugend</t>
  </si>
  <si>
    <t>30 Sekunden Speed - Jugend</t>
  </si>
  <si>
    <t>3 Minuten Speed - Jugend</t>
  </si>
  <si>
    <t>Freestyle - Jugend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</si>
</sst>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3"/>
      <name val="Arial"/>
      <family val="2"/>
    </font>
    <font>
      <b/>
      <sz val="11"/>
      <name val="Tahoma"/>
      <family val="2"/>
    </font>
    <font>
      <sz val="9"/>
      <name val="Segoe UI"/>
      <family val="0"/>
    </font>
    <font>
      <b/>
      <sz val="14"/>
      <color indexed="10"/>
      <name val="Calibri"/>
      <family val="2"/>
    </font>
    <font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Calibri"/>
      <family val="2"/>
    </font>
    <font>
      <b/>
      <sz val="10"/>
      <color rgb="FFFFFF00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7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2" fillId="0" borderId="0" xfId="52" applyAlignment="1">
      <alignment horizontal="center"/>
      <protection/>
    </xf>
    <xf numFmtId="0" fontId="2" fillId="33" borderId="0" xfId="52" applyFill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3" fillId="34" borderId="0" xfId="52" applyFont="1" applyFill="1" applyAlignment="1">
      <alignment horizontal="center"/>
      <protection/>
    </xf>
    <xf numFmtId="0" fontId="3" fillId="35" borderId="0" xfId="52" applyFont="1" applyFill="1" applyAlignment="1">
      <alignment horizontal="center"/>
      <protection/>
    </xf>
    <xf numFmtId="0" fontId="3" fillId="36" borderId="0" xfId="52" applyFont="1" applyFill="1" applyAlignment="1">
      <alignment horizontal="center"/>
      <protection/>
    </xf>
    <xf numFmtId="0" fontId="2" fillId="34" borderId="0" xfId="52" applyFill="1" applyAlignment="1">
      <alignment horizontal="center"/>
      <protection/>
    </xf>
    <xf numFmtId="2" fontId="2" fillId="34" borderId="0" xfId="52" applyNumberFormat="1" applyFill="1" applyBorder="1" applyAlignment="1">
      <alignment horizontal="center"/>
      <protection/>
    </xf>
    <xf numFmtId="0" fontId="2" fillId="35" borderId="0" xfId="52" applyFill="1" applyAlignment="1">
      <alignment horizontal="center"/>
      <protection/>
    </xf>
    <xf numFmtId="2" fontId="2" fillId="35" borderId="0" xfId="52" applyNumberFormat="1" applyFill="1" applyAlignment="1">
      <alignment horizontal="center"/>
      <protection/>
    </xf>
    <xf numFmtId="2" fontId="2" fillId="36" borderId="0" xfId="52" applyNumberFormat="1" applyFill="1" applyAlignment="1">
      <alignment horizontal="center"/>
      <protection/>
    </xf>
    <xf numFmtId="2" fontId="2" fillId="33" borderId="0" xfId="52" applyNumberFormat="1" applyFill="1" applyAlignment="1">
      <alignment horizontal="center"/>
      <protection/>
    </xf>
    <xf numFmtId="0" fontId="2" fillId="0" borderId="0" xfId="52" applyBorder="1">
      <alignment/>
      <protection/>
    </xf>
    <xf numFmtId="0" fontId="6" fillId="0" borderId="0" xfId="52" applyFont="1" applyAlignment="1">
      <alignment horizontal="center"/>
      <protection/>
    </xf>
    <xf numFmtId="0" fontId="7" fillId="0" borderId="0" xfId="52" applyFont="1">
      <alignment/>
      <protection/>
    </xf>
    <xf numFmtId="0" fontId="7" fillId="37" borderId="0" xfId="52" applyFont="1" applyFill="1" applyAlignment="1">
      <alignment horizontal="center"/>
      <protection/>
    </xf>
    <xf numFmtId="0" fontId="7" fillId="38" borderId="0" xfId="52" applyFont="1" applyFill="1" applyAlignment="1">
      <alignment horizontal="center"/>
      <protection/>
    </xf>
    <xf numFmtId="0" fontId="7" fillId="39" borderId="0" xfId="52" applyFont="1" applyFill="1" applyAlignment="1">
      <alignment horizontal="center"/>
      <protection/>
    </xf>
    <xf numFmtId="0" fontId="7" fillId="27" borderId="0" xfId="52" applyFont="1" applyFill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0" xfId="52" applyFont="1" applyBorder="1">
      <alignment/>
      <protection/>
    </xf>
    <xf numFmtId="0" fontId="6" fillId="37" borderId="10" xfId="52" applyFont="1" applyFill="1" applyBorder="1" applyAlignment="1">
      <alignment horizontal="center"/>
      <protection/>
    </xf>
    <xf numFmtId="0" fontId="6" fillId="38" borderId="10" xfId="52" applyFont="1" applyFill="1" applyBorder="1" applyAlignment="1">
      <alignment horizontal="center"/>
      <protection/>
    </xf>
    <xf numFmtId="0" fontId="6" fillId="39" borderId="10" xfId="52" applyFont="1" applyFill="1" applyBorder="1" applyAlignment="1">
      <alignment horizontal="center"/>
      <protection/>
    </xf>
    <xf numFmtId="0" fontId="6" fillId="27" borderId="10" xfId="52" applyFont="1" applyFill="1" applyBorder="1" applyAlignment="1">
      <alignment horizontal="center"/>
      <protection/>
    </xf>
    <xf numFmtId="0" fontId="6" fillId="0" borderId="10" xfId="52" applyFont="1" applyFill="1" applyBorder="1" applyAlignment="1">
      <alignment horizontal="center"/>
      <protection/>
    </xf>
    <xf numFmtId="0" fontId="6" fillId="0" borderId="11" xfId="52" applyFont="1" applyBorder="1" applyAlignment="1">
      <alignment horizontal="center"/>
      <protection/>
    </xf>
    <xf numFmtId="0" fontId="5" fillId="0" borderId="11" xfId="52" applyFont="1" applyBorder="1">
      <alignment/>
      <protection/>
    </xf>
    <xf numFmtId="0" fontId="7" fillId="27" borderId="11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center"/>
      <protection/>
    </xf>
    <xf numFmtId="0" fontId="7" fillId="0" borderId="12" xfId="52" applyFont="1" applyBorder="1">
      <alignment/>
      <protection/>
    </xf>
    <xf numFmtId="0" fontId="7" fillId="0" borderId="0" xfId="52" applyFont="1" applyFill="1">
      <alignment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0" xfId="52" applyFont="1" applyFill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37" borderId="13" xfId="0" applyFont="1" applyFill="1" applyBorder="1" applyAlignment="1">
      <alignment horizontal="center"/>
    </xf>
    <xf numFmtId="164" fontId="6" fillId="37" borderId="13" xfId="0" applyNumberFormat="1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/>
    </xf>
    <xf numFmtId="164" fontId="6" fillId="40" borderId="13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164" fontId="7" fillId="37" borderId="11" xfId="0" applyNumberFormat="1" applyFont="1" applyFill="1" applyBorder="1" applyAlignment="1">
      <alignment horizontal="center"/>
    </xf>
    <xf numFmtId="164" fontId="7" fillId="40" borderId="1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left"/>
    </xf>
    <xf numFmtId="165" fontId="6" fillId="38" borderId="13" xfId="0" applyNumberFormat="1" applyFont="1" applyFill="1" applyBorder="1" applyAlignment="1">
      <alignment horizontal="center"/>
    </xf>
    <xf numFmtId="164" fontId="6" fillId="38" borderId="13" xfId="0" applyNumberFormat="1" applyFont="1" applyFill="1" applyBorder="1" applyAlignment="1">
      <alignment horizontal="center"/>
    </xf>
    <xf numFmtId="0" fontId="7" fillId="37" borderId="11" xfId="0" applyFont="1" applyFill="1" applyBorder="1" applyAlignment="1">
      <alignment/>
    </xf>
    <xf numFmtId="165" fontId="7" fillId="38" borderId="11" xfId="0" applyNumberFormat="1" applyFont="1" applyFill="1" applyBorder="1" applyAlignment="1">
      <alignment horizontal="center"/>
    </xf>
    <xf numFmtId="0" fontId="6" fillId="37" borderId="13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7" fillId="37" borderId="11" xfId="0" applyNumberFormat="1" applyFont="1" applyFill="1" applyBorder="1" applyAlignment="1">
      <alignment horizontal="center"/>
    </xf>
    <xf numFmtId="2" fontId="7" fillId="38" borderId="11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/>
    </xf>
    <xf numFmtId="0" fontId="2" fillId="0" borderId="0" xfId="54">
      <alignment/>
      <protection/>
    </xf>
    <xf numFmtId="166" fontId="2" fillId="41" borderId="15" xfId="54" applyNumberFormat="1" applyFill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3" fillId="0" borderId="10" xfId="54" applyFont="1" applyBorder="1" applyAlignment="1">
      <alignment horizontal="left"/>
      <protection/>
    </xf>
    <xf numFmtId="0" fontId="3" fillId="0" borderId="14" xfId="54" applyFont="1" applyBorder="1" applyAlignment="1">
      <alignment horizontal="center"/>
      <protection/>
    </xf>
    <xf numFmtId="0" fontId="3" fillId="0" borderId="14" xfId="54" applyFont="1" applyBorder="1" applyAlignment="1">
      <alignment horizontal="left" wrapText="1"/>
      <protection/>
    </xf>
    <xf numFmtId="0" fontId="2" fillId="34" borderId="16" xfId="54" applyFont="1" applyFill="1" applyBorder="1" applyAlignment="1">
      <alignment horizontal="center"/>
      <protection/>
    </xf>
    <xf numFmtId="166" fontId="2" fillId="34" borderId="17" xfId="54" applyNumberFormat="1" applyFont="1" applyFill="1" applyBorder="1" applyAlignment="1">
      <alignment horizontal="center"/>
      <protection/>
    </xf>
    <xf numFmtId="166" fontId="2" fillId="34" borderId="18" xfId="54" applyNumberFormat="1" applyFont="1" applyFill="1" applyBorder="1" applyAlignment="1">
      <alignment horizontal="center"/>
      <protection/>
    </xf>
    <xf numFmtId="166" fontId="2" fillId="35" borderId="16" xfId="54" applyNumberFormat="1" applyFont="1" applyFill="1" applyBorder="1" applyAlignment="1">
      <alignment horizontal="center"/>
      <protection/>
    </xf>
    <xf numFmtId="166" fontId="2" fillId="35" borderId="17" xfId="54" applyNumberFormat="1" applyFont="1" applyFill="1" applyBorder="1" applyAlignment="1">
      <alignment horizontal="center"/>
      <protection/>
    </xf>
    <xf numFmtId="166" fontId="2" fillId="35" borderId="18" xfId="54" applyNumberFormat="1" applyFont="1" applyFill="1" applyBorder="1" applyAlignment="1">
      <alignment horizontal="center"/>
      <protection/>
    </xf>
    <xf numFmtId="166" fontId="2" fillId="36" borderId="17" xfId="54" applyNumberFormat="1" applyFont="1" applyFill="1" applyBorder="1" applyAlignment="1">
      <alignment horizontal="center"/>
      <protection/>
    </xf>
    <xf numFmtId="4" fontId="3" fillId="41" borderId="16" xfId="54" applyNumberFormat="1" applyFont="1" applyFill="1" applyBorder="1" applyAlignment="1">
      <alignment horizontal="center"/>
      <protection/>
    </xf>
    <xf numFmtId="0" fontId="7" fillId="0" borderId="11" xfId="54" applyFont="1" applyBorder="1">
      <alignment/>
      <protection/>
    </xf>
    <xf numFmtId="0" fontId="0" fillId="25" borderId="0" xfId="0" applyFill="1" applyAlignment="1">
      <alignment/>
    </xf>
    <xf numFmtId="2" fontId="7" fillId="0" borderId="11" xfId="54" applyNumberFormat="1" applyFont="1" applyBorder="1">
      <alignment/>
      <protection/>
    </xf>
    <xf numFmtId="1" fontId="7" fillId="0" borderId="11" xfId="54" applyNumberFormat="1" applyFont="1" applyBorder="1">
      <alignment/>
      <protection/>
    </xf>
    <xf numFmtId="166" fontId="2" fillId="36" borderId="19" xfId="54" applyNumberFormat="1" applyFont="1" applyFill="1" applyBorder="1" applyAlignment="1">
      <alignment horizontal="center"/>
      <protection/>
    </xf>
    <xf numFmtId="166" fontId="2" fillId="36" borderId="19" xfId="54" applyNumberFormat="1" applyFont="1" applyFill="1" applyBorder="1" applyAlignment="1">
      <alignment horizontal="center" wrapText="1"/>
      <protection/>
    </xf>
    <xf numFmtId="166" fontId="2" fillId="34" borderId="16" xfId="54" applyNumberFormat="1" applyFont="1" applyFill="1" applyBorder="1" applyAlignment="1">
      <alignment horizontal="center"/>
      <protection/>
    </xf>
    <xf numFmtId="166" fontId="2" fillId="36" borderId="18" xfId="54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165" fontId="7" fillId="0" borderId="11" xfId="54" applyNumberFormat="1" applyFont="1" applyBorder="1">
      <alignment/>
      <protection/>
    </xf>
    <xf numFmtId="164" fontId="6" fillId="37" borderId="11" xfId="0" applyNumberFormat="1" applyFont="1" applyFill="1" applyBorder="1" applyAlignment="1">
      <alignment horizontal="center"/>
    </xf>
    <xf numFmtId="0" fontId="4" fillId="0" borderId="20" xfId="55" applyFont="1" applyBorder="1" applyAlignment="1" applyProtection="1">
      <alignment shrinkToFit="1"/>
      <protection locked="0"/>
    </xf>
    <xf numFmtId="0" fontId="4" fillId="0" borderId="20" xfId="55" applyFont="1" applyBorder="1" applyAlignment="1" applyProtection="1">
      <alignment/>
      <protection locked="0"/>
    </xf>
    <xf numFmtId="0" fontId="14" fillId="0" borderId="20" xfId="55" applyBorder="1" applyAlignment="1">
      <alignment horizontal="center"/>
      <protection/>
    </xf>
    <xf numFmtId="0" fontId="14" fillId="0" borderId="20" xfId="55" applyFont="1" applyBorder="1" applyAlignment="1">
      <alignment horizontal="center"/>
      <protection/>
    </xf>
    <xf numFmtId="164" fontId="6" fillId="11" borderId="13" xfId="0" applyNumberFormat="1" applyFont="1" applyFill="1" applyBorder="1" applyAlignment="1">
      <alignment horizontal="center"/>
    </xf>
    <xf numFmtId="164" fontId="6" fillId="13" borderId="13" xfId="0" applyNumberFormat="1" applyFont="1" applyFill="1" applyBorder="1" applyAlignment="1">
      <alignment horizontal="center"/>
    </xf>
    <xf numFmtId="2" fontId="7" fillId="13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5" borderId="0" xfId="0" applyFill="1" applyAlignment="1">
      <alignment horizontal="center"/>
    </xf>
    <xf numFmtId="0" fontId="7" fillId="38" borderId="11" xfId="0" applyFont="1" applyFill="1" applyBorder="1" applyAlignment="1">
      <alignment horizontal="center"/>
    </xf>
    <xf numFmtId="0" fontId="7" fillId="39" borderId="11" xfId="0" applyFont="1" applyFill="1" applyBorder="1" applyAlignment="1">
      <alignment horizontal="center"/>
    </xf>
    <xf numFmtId="1" fontId="7" fillId="38" borderId="11" xfId="0" applyNumberFormat="1" applyFont="1" applyFill="1" applyBorder="1" applyAlignment="1">
      <alignment horizontal="center"/>
    </xf>
    <xf numFmtId="1" fontId="7" fillId="13" borderId="11" xfId="0" applyNumberFormat="1" applyFont="1" applyFill="1" applyBorder="1" applyAlignment="1">
      <alignment horizontal="center"/>
    </xf>
    <xf numFmtId="1" fontId="7" fillId="11" borderId="11" xfId="0" applyNumberFormat="1" applyFont="1" applyFill="1" applyBorder="1" applyAlignment="1">
      <alignment horizontal="center"/>
    </xf>
    <xf numFmtId="1" fontId="7" fillId="40" borderId="11" xfId="0" applyNumberFormat="1" applyFont="1" applyFill="1" applyBorder="1" applyAlignment="1">
      <alignment horizontal="center"/>
    </xf>
    <xf numFmtId="0" fontId="2" fillId="0" borderId="0" xfId="54" applyAlignment="1">
      <alignment horizontal="center"/>
      <protection/>
    </xf>
    <xf numFmtId="0" fontId="5" fillId="0" borderId="11" xfId="52" applyFont="1" applyFill="1" applyBorder="1">
      <alignment/>
      <protection/>
    </xf>
    <xf numFmtId="0" fontId="7" fillId="42" borderId="11" xfId="0" applyFont="1" applyFill="1" applyBorder="1" applyAlignment="1">
      <alignment horizontal="center"/>
    </xf>
    <xf numFmtId="165" fontId="7" fillId="42" borderId="11" xfId="0" applyNumberFormat="1" applyFont="1" applyFill="1" applyBorder="1" applyAlignment="1">
      <alignment horizontal="center"/>
    </xf>
    <xf numFmtId="0" fontId="2" fillId="42" borderId="0" xfId="54" applyFill="1" applyAlignment="1">
      <alignment horizontal="center"/>
      <protection/>
    </xf>
    <xf numFmtId="0" fontId="2" fillId="34" borderId="0" xfId="52" applyFont="1" applyFill="1" applyAlignment="1">
      <alignment horizontal="center"/>
      <protection/>
    </xf>
    <xf numFmtId="0" fontId="2" fillId="34" borderId="0" xfId="52" applyFill="1" applyAlignment="1">
      <alignment horizontal="center"/>
      <protection/>
    </xf>
    <xf numFmtId="0" fontId="2" fillId="35" borderId="0" xfId="52" applyFont="1" applyFill="1" applyAlignment="1">
      <alignment horizontal="center"/>
      <protection/>
    </xf>
    <xf numFmtId="0" fontId="2" fillId="35" borderId="0" xfId="52" applyFill="1" applyAlignment="1">
      <alignment horizontal="center"/>
      <protection/>
    </xf>
    <xf numFmtId="0" fontId="2" fillId="36" borderId="0" xfId="52" applyFill="1" applyAlignment="1">
      <alignment horizontal="center"/>
      <protection/>
    </xf>
    <xf numFmtId="0" fontId="6" fillId="37" borderId="0" xfId="0" applyFont="1" applyFill="1" applyAlignment="1">
      <alignment horizontal="center"/>
    </xf>
    <xf numFmtId="0" fontId="6" fillId="40" borderId="0" xfId="0" applyFont="1" applyFill="1" applyAlignment="1">
      <alignment horizontal="center"/>
    </xf>
    <xf numFmtId="165" fontId="6" fillId="38" borderId="0" xfId="0" applyNumberFormat="1" applyFont="1" applyFill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4" fontId="3" fillId="41" borderId="21" xfId="54" applyNumberFormat="1" applyFont="1" applyFill="1" applyBorder="1" applyAlignment="1">
      <alignment horizontal="center" wrapText="1"/>
      <protection/>
    </xf>
    <xf numFmtId="0" fontId="2" fillId="0" borderId="18" xfId="54" applyBorder="1" applyAlignment="1">
      <alignment/>
      <protection/>
    </xf>
    <xf numFmtId="166" fontId="3" fillId="36" borderId="15" xfId="54" applyNumberFormat="1" applyFont="1" applyFill="1" applyBorder="1" applyAlignment="1">
      <alignment horizontal="center"/>
      <protection/>
    </xf>
    <xf numFmtId="166" fontId="3" fillId="36" borderId="21" xfId="54" applyNumberFormat="1" applyFont="1" applyFill="1" applyBorder="1" applyAlignment="1">
      <alignment horizontal="center"/>
      <protection/>
    </xf>
    <xf numFmtId="166" fontId="3" fillId="34" borderId="15" xfId="54" applyNumberFormat="1" applyFont="1" applyFill="1" applyBorder="1" applyAlignment="1">
      <alignment horizontal="center"/>
      <protection/>
    </xf>
    <xf numFmtId="166" fontId="3" fillId="34" borderId="21" xfId="54" applyNumberFormat="1" applyFont="1" applyFill="1" applyBorder="1" applyAlignment="1">
      <alignment horizontal="center"/>
      <protection/>
    </xf>
    <xf numFmtId="166" fontId="3" fillId="35" borderId="15" xfId="54" applyNumberFormat="1" applyFont="1" applyFill="1" applyBorder="1" applyAlignment="1">
      <alignment horizontal="center"/>
      <protection/>
    </xf>
    <xf numFmtId="166" fontId="3" fillId="35" borderId="21" xfId="54" applyNumberFormat="1" applyFont="1" applyFill="1" applyBorder="1" applyAlignment="1">
      <alignment horizontal="center"/>
      <protection/>
    </xf>
    <xf numFmtId="0" fontId="48" fillId="43" borderId="0" xfId="54" applyFont="1" applyFill="1" applyAlignment="1">
      <alignment horizontal="center"/>
      <protection/>
    </xf>
    <xf numFmtId="166" fontId="3" fillId="34" borderId="0" xfId="54" applyNumberFormat="1" applyFont="1" applyFill="1" applyBorder="1" applyAlignment="1">
      <alignment horizontal="center"/>
      <protection/>
    </xf>
    <xf numFmtId="166" fontId="3" fillId="34" borderId="22" xfId="54" applyNumberFormat="1" applyFont="1" applyFill="1" applyBorder="1" applyAlignment="1">
      <alignment horizontal="center"/>
      <protection/>
    </xf>
    <xf numFmtId="166" fontId="3" fillId="35" borderId="0" xfId="54" applyNumberFormat="1" applyFont="1" applyFill="1" applyBorder="1" applyAlignment="1">
      <alignment horizontal="center"/>
      <protection/>
    </xf>
    <xf numFmtId="166" fontId="3" fillId="35" borderId="22" xfId="54" applyNumberFormat="1" applyFont="1" applyFill="1" applyBorder="1" applyAlignment="1">
      <alignment horizontal="center"/>
      <protection/>
    </xf>
    <xf numFmtId="166" fontId="3" fillId="36" borderId="23" xfId="54" applyNumberFormat="1" applyFont="1" applyFill="1" applyBorder="1" applyAlignment="1">
      <alignment horizontal="center"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2 2" xfId="53"/>
    <cellStyle name="Standard 3" xfId="54"/>
    <cellStyle name="Standard 4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46">
    <dxf>
      <font>
        <color rgb="FFFF0000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fgColor rgb="FFFF0000"/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fgColor rgb="FFFF0000"/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fgColor rgb="FFFF0000"/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fgColor rgb="FFFF0000"/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fgColor rgb="FFFF0000"/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fgColor rgb="FFFF0000"/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fgColor rgb="FFFF0000"/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fgColor rgb="FFFF0000"/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bgColor theme="9" tint="0.3999499976634979"/>
        </patternFill>
      </fill>
      <border/>
    </dxf>
    <dxf>
      <font>
        <color rgb="FFFF0000"/>
      </font>
      <fill>
        <patternFill>
          <fgColor rgb="FFFF0000"/>
          <bgColor theme="9" tint="0.3999499976634979"/>
        </patternFill>
      </fill>
      <border/>
    </dxf>
    <dxf>
      <font>
        <color rgb="FFFF0000"/>
      </font>
      <fill>
        <patternFill>
          <bgColor theme="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luemel\Desktop\120317_Berechnung_Einzel%20&#214;M_le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echnung"/>
      <sheetName val="Calculate Speed 30 sec"/>
      <sheetName val="Calculate Speed 3 min"/>
      <sheetName val="Calculate Difficulty"/>
      <sheetName val="Calculate Presentation"/>
      <sheetName val="Calculate Variation"/>
      <sheetName val="Tabelle3"/>
      <sheetName val="Ergebnis"/>
    </sheetNames>
    <sheetDataSet>
      <sheetData sheetId="6">
        <row r="1">
          <cell r="A1">
            <v>0</v>
          </cell>
        </row>
        <row r="2">
          <cell r="A2" t="str">
            <v>Allgemeine Klasse</v>
          </cell>
        </row>
        <row r="3">
          <cell r="A3" t="str">
            <v>Junioren</v>
          </cell>
        </row>
        <row r="4">
          <cell r="A4" t="str">
            <v>Jugend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pane xSplit="5" ySplit="1" topLeftCell="F2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J20" sqref="J20"/>
    </sheetView>
  </sheetViews>
  <sheetFormatPr defaultColWidth="11.421875" defaultRowHeight="15"/>
  <cols>
    <col min="1" max="1" width="5.140625" style="1" customWidth="1"/>
    <col min="2" max="2" width="10.00390625" style="2" bestFit="1" customWidth="1"/>
    <col min="3" max="3" width="11.421875" style="2" customWidth="1"/>
    <col min="4" max="4" width="11.7109375" style="3" customWidth="1"/>
    <col min="5" max="5" width="17.7109375" style="2" customWidth="1"/>
    <col min="6" max="6" width="7.00390625" style="3" bestFit="1" customWidth="1"/>
    <col min="7" max="7" width="8.8515625" style="3" bestFit="1" customWidth="1"/>
    <col min="8" max="8" width="8.7109375" style="3" bestFit="1" customWidth="1"/>
    <col min="9" max="9" width="8.8515625" style="3" bestFit="1" customWidth="1"/>
    <col min="10" max="10" width="8.8515625" style="2" bestFit="1" customWidth="1"/>
    <col min="11" max="11" width="8.8515625" style="2" customWidth="1"/>
    <col min="12" max="12" width="12.421875" style="2" bestFit="1" customWidth="1"/>
    <col min="13" max="13" width="9.28125" style="2" bestFit="1" customWidth="1"/>
    <col min="14" max="14" width="7.421875" style="2" customWidth="1"/>
    <col min="15" max="15" width="10.140625" style="2" customWidth="1"/>
    <col min="16" max="16" width="11.421875" style="3" customWidth="1"/>
    <col min="17" max="16384" width="11.421875" style="2" customWidth="1"/>
  </cols>
  <sheetData>
    <row r="1" spans="6:16" ht="12.75">
      <c r="F1" s="122" t="s">
        <v>0</v>
      </c>
      <c r="G1" s="123"/>
      <c r="H1" s="124" t="s">
        <v>1</v>
      </c>
      <c r="I1" s="125"/>
      <c r="J1" s="126" t="s">
        <v>2</v>
      </c>
      <c r="K1" s="126"/>
      <c r="L1" s="126"/>
      <c r="M1" s="126"/>
      <c r="N1" s="126"/>
      <c r="O1" s="126"/>
      <c r="P1" s="4" t="s">
        <v>3</v>
      </c>
    </row>
    <row r="2" spans="1:16" ht="12.75">
      <c r="A2" s="1" t="s">
        <v>4</v>
      </c>
      <c r="B2" s="1" t="s">
        <v>5</v>
      </c>
      <c r="C2" s="1" t="s">
        <v>6</v>
      </c>
      <c r="D2" s="5" t="s">
        <v>7</v>
      </c>
      <c r="E2" s="1" t="s">
        <v>8</v>
      </c>
      <c r="F2" s="6" t="s">
        <v>9</v>
      </c>
      <c r="G2" s="6" t="s">
        <v>10</v>
      </c>
      <c r="H2" s="7" t="s">
        <v>9</v>
      </c>
      <c r="I2" s="7" t="s">
        <v>10</v>
      </c>
      <c r="J2" s="8" t="s">
        <v>11</v>
      </c>
      <c r="K2" s="8" t="s">
        <v>13</v>
      </c>
      <c r="L2" s="8" t="s">
        <v>12</v>
      </c>
      <c r="M2" s="8" t="s">
        <v>64</v>
      </c>
      <c r="N2" s="8" t="s">
        <v>13</v>
      </c>
      <c r="O2" s="8" t="s">
        <v>10</v>
      </c>
      <c r="P2" s="4"/>
    </row>
    <row r="3" spans="1:16" ht="12.75">
      <c r="A3" s="102">
        <v>101</v>
      </c>
      <c r="B3" s="101" t="s">
        <v>81</v>
      </c>
      <c r="C3" s="100" t="s">
        <v>82</v>
      </c>
      <c r="D3" s="102">
        <v>2005</v>
      </c>
      <c r="E3" s="100" t="s">
        <v>83</v>
      </c>
      <c r="F3" s="9">
        <f>'Calculate Speed 30 sec'!Q3</f>
        <v>56</v>
      </c>
      <c r="G3" s="10">
        <f>'Calculate Speed 30 sec'!R3</f>
        <v>280</v>
      </c>
      <c r="H3" s="11">
        <f>'Calculate Speed 3 min'!Q3</f>
        <v>286</v>
      </c>
      <c r="I3" s="12">
        <f>'Calculate Speed 3 min'!R3</f>
        <v>286</v>
      </c>
      <c r="J3" s="13">
        <f>'Calculate Difficulty'!S3</f>
        <v>25.7125</v>
      </c>
      <c r="K3" s="13">
        <f>'Calculate Required Elements'!AK3/2</f>
        <v>34.375</v>
      </c>
      <c r="L3" s="13">
        <f>'Calculate Presentation'!P3</f>
        <v>45.625</v>
      </c>
      <c r="M3" s="13">
        <f>'Calculate Required Elements'!AJ3</f>
        <v>20.833333333333332</v>
      </c>
      <c r="N3" s="13">
        <f>'Calculate Required Elements'!AK3/2</f>
        <v>34.375</v>
      </c>
      <c r="O3" s="13">
        <f>IF((J3-K3)+(L3+M3-N3)&gt;0,((J3-K3)+(L3+M3-N3)),0)</f>
        <v>23.420833333333327</v>
      </c>
      <c r="P3" s="14">
        <f>SUM(O3,I3,G3)</f>
        <v>589.4208333333333</v>
      </c>
    </row>
    <row r="4" spans="1:16" ht="12.75">
      <c r="A4" s="102">
        <v>102</v>
      </c>
      <c r="B4" s="101" t="s">
        <v>84</v>
      </c>
      <c r="C4" s="100" t="s">
        <v>85</v>
      </c>
      <c r="D4" s="102">
        <v>2004</v>
      </c>
      <c r="E4" s="100" t="s">
        <v>83</v>
      </c>
      <c r="F4" s="9">
        <f>'Calculate Speed 30 sec'!Q4</f>
        <v>43.5</v>
      </c>
      <c r="G4" s="10">
        <f>'Calculate Speed 30 sec'!R4</f>
        <v>217.5</v>
      </c>
      <c r="H4" s="11">
        <f>'Calculate Speed 3 min'!Q4</f>
        <v>264.5</v>
      </c>
      <c r="I4" s="12">
        <f>'Calculate Speed 3 min'!R4</f>
        <v>264.5</v>
      </c>
      <c r="J4" s="13">
        <f>'Calculate Difficulty'!S4</f>
        <v>24.6</v>
      </c>
      <c r="K4" s="13">
        <f>'Calculate Required Elements'!AK4/2</f>
        <v>32.8125</v>
      </c>
      <c r="L4" s="13">
        <f>'Calculate Presentation'!P4</f>
        <v>45.3125</v>
      </c>
      <c r="M4" s="13">
        <f>'Calculate Required Elements'!AJ4</f>
        <v>25</v>
      </c>
      <c r="N4" s="13">
        <f>'Calculate Required Elements'!AK4/2</f>
        <v>32.8125</v>
      </c>
      <c r="O4" s="13">
        <f aca="true" t="shared" si="0" ref="O4:O14">IF((J4-K4)+(L4+M4-N4)&gt;0,((J4-K4)+(L4+M4-N4)),0)</f>
        <v>29.2875</v>
      </c>
      <c r="P4" s="14">
        <f aca="true" t="shared" si="1" ref="P4:P14">SUM(O4,I4,G4)</f>
        <v>511.2875</v>
      </c>
    </row>
    <row r="5" spans="1:16" ht="12.75">
      <c r="A5" s="102">
        <v>103</v>
      </c>
      <c r="B5" s="101" t="s">
        <v>81</v>
      </c>
      <c r="C5" s="100" t="s">
        <v>86</v>
      </c>
      <c r="D5" s="102">
        <v>2004</v>
      </c>
      <c r="E5" s="100" t="s">
        <v>87</v>
      </c>
      <c r="F5" s="9">
        <f>'Calculate Speed 30 sec'!Q5</f>
        <v>50</v>
      </c>
      <c r="G5" s="10">
        <f>'Calculate Speed 30 sec'!R5</f>
        <v>250</v>
      </c>
      <c r="H5" s="11">
        <f>'Calculate Speed 3 min'!Q5</f>
        <v>256</v>
      </c>
      <c r="I5" s="12">
        <f>'Calculate Speed 3 min'!R5</f>
        <v>256</v>
      </c>
      <c r="J5" s="13">
        <f>'Calculate Difficulty'!S5</f>
        <v>29.987500000000004</v>
      </c>
      <c r="K5" s="13">
        <f>'Calculate Required Elements'!AK5/2</f>
        <v>37.5</v>
      </c>
      <c r="L5" s="13">
        <f>'Calculate Presentation'!P5</f>
        <v>73.75</v>
      </c>
      <c r="M5" s="13">
        <f>'Calculate Required Elements'!AJ5</f>
        <v>8.333333333333334</v>
      </c>
      <c r="N5" s="13">
        <f>'Calculate Required Elements'!AK5/2</f>
        <v>37.5</v>
      </c>
      <c r="O5" s="13">
        <f t="shared" si="0"/>
        <v>37.07083333333333</v>
      </c>
      <c r="P5" s="14">
        <f t="shared" si="1"/>
        <v>543.0708333333333</v>
      </c>
    </row>
    <row r="6" spans="1:16" ht="12.75">
      <c r="A6" s="102">
        <v>104</v>
      </c>
      <c r="B6" s="101" t="s">
        <v>88</v>
      </c>
      <c r="C6" s="100" t="s">
        <v>89</v>
      </c>
      <c r="D6" s="103">
        <v>2004</v>
      </c>
      <c r="E6" s="100" t="s">
        <v>90</v>
      </c>
      <c r="F6" s="9">
        <f>'Calculate Speed 30 sec'!Q6</f>
        <v>65</v>
      </c>
      <c r="G6" s="10">
        <f>'Calculate Speed 30 sec'!R6</f>
        <v>325</v>
      </c>
      <c r="H6" s="11">
        <f>'Calculate Speed 3 min'!Q6</f>
        <v>326</v>
      </c>
      <c r="I6" s="12">
        <f>'Calculate Speed 3 min'!R6</f>
        <v>326</v>
      </c>
      <c r="J6" s="13">
        <f>'Calculate Difficulty'!S6</f>
        <v>47.5</v>
      </c>
      <c r="K6" s="13">
        <f>'Calculate Required Elements'!AK6/2</f>
        <v>42.1875</v>
      </c>
      <c r="L6" s="13">
        <f>'Calculate Presentation'!P6</f>
        <v>70.9375</v>
      </c>
      <c r="M6" s="13">
        <f>'Calculate Required Elements'!AJ6</f>
        <v>25</v>
      </c>
      <c r="N6" s="13">
        <f>'Calculate Required Elements'!AK6/2</f>
        <v>42.1875</v>
      </c>
      <c r="O6" s="13">
        <f t="shared" si="0"/>
        <v>59.0625</v>
      </c>
      <c r="P6" s="14">
        <f t="shared" si="1"/>
        <v>710.0625</v>
      </c>
    </row>
    <row r="7" spans="1:16" s="15" customFormat="1" ht="12.75">
      <c r="A7" s="102">
        <v>105</v>
      </c>
      <c r="B7" s="101" t="s">
        <v>91</v>
      </c>
      <c r="C7" s="100" t="s">
        <v>92</v>
      </c>
      <c r="D7" s="103">
        <v>2003</v>
      </c>
      <c r="E7" s="100" t="s">
        <v>87</v>
      </c>
      <c r="F7" s="9">
        <f>'Calculate Speed 30 sec'!Q7</f>
        <v>52</v>
      </c>
      <c r="G7" s="10">
        <f>'Calculate Speed 30 sec'!R7</f>
        <v>260</v>
      </c>
      <c r="H7" s="11">
        <f>'Calculate Speed 3 min'!Q7</f>
        <v>273</v>
      </c>
      <c r="I7" s="12">
        <f>'Calculate Speed 3 min'!R7</f>
        <v>273</v>
      </c>
      <c r="J7" s="13">
        <f>'Calculate Difficulty'!S7</f>
        <v>51.075</v>
      </c>
      <c r="K7" s="13">
        <f>'Calculate Required Elements'!AK7/2</f>
        <v>12.5</v>
      </c>
      <c r="L7" s="13">
        <f>'Calculate Presentation'!P7</f>
        <v>93.4375</v>
      </c>
      <c r="M7" s="13">
        <f>'Calculate Required Elements'!AJ7</f>
        <v>15.277777777777777</v>
      </c>
      <c r="N7" s="13">
        <f>'Calculate Required Elements'!AK7/2</f>
        <v>12.5</v>
      </c>
      <c r="O7" s="13">
        <f t="shared" si="0"/>
        <v>134.79027777777776</v>
      </c>
      <c r="P7" s="14">
        <f t="shared" si="1"/>
        <v>667.7902777777778</v>
      </c>
    </row>
    <row r="8" spans="1:16" s="15" customFormat="1" ht="12.75">
      <c r="A8" s="102">
        <v>106</v>
      </c>
      <c r="B8" s="101" t="s">
        <v>93</v>
      </c>
      <c r="C8" s="100" t="s">
        <v>94</v>
      </c>
      <c r="D8" s="103">
        <v>2003</v>
      </c>
      <c r="E8" s="100" t="s">
        <v>83</v>
      </c>
      <c r="F8" s="9">
        <f>'Calculate Speed 30 sec'!Q8</f>
        <v>56</v>
      </c>
      <c r="G8" s="10">
        <f>'Calculate Speed 30 sec'!R8</f>
        <v>280</v>
      </c>
      <c r="H8" s="11">
        <f>'Calculate Speed 3 min'!Q8</f>
        <v>260</v>
      </c>
      <c r="I8" s="12">
        <f>'Calculate Speed 3 min'!R8</f>
        <v>260</v>
      </c>
      <c r="J8" s="13">
        <f>'Calculate Difficulty'!S8</f>
        <v>34.85</v>
      </c>
      <c r="K8" s="13">
        <f>'Calculate Required Elements'!AK8/2</f>
        <v>28.125</v>
      </c>
      <c r="L8" s="13">
        <f>'Calculate Presentation'!P8</f>
        <v>49.0625</v>
      </c>
      <c r="M8" s="13">
        <f>'Calculate Required Elements'!AJ8</f>
        <v>29.166666666666668</v>
      </c>
      <c r="N8" s="13">
        <f>'Calculate Required Elements'!AK8/2</f>
        <v>28.125</v>
      </c>
      <c r="O8" s="13">
        <f t="shared" si="0"/>
        <v>56.82916666666667</v>
      </c>
      <c r="P8" s="14">
        <f t="shared" si="1"/>
        <v>596.8291666666667</v>
      </c>
    </row>
    <row r="9" spans="1:16" s="15" customFormat="1" ht="12.75">
      <c r="A9" s="102">
        <v>107</v>
      </c>
      <c r="B9" s="101" t="s">
        <v>95</v>
      </c>
      <c r="C9" s="100" t="s">
        <v>96</v>
      </c>
      <c r="D9" s="102">
        <v>2004</v>
      </c>
      <c r="E9" s="100" t="s">
        <v>90</v>
      </c>
      <c r="F9" s="9">
        <f>'Calculate Speed 30 sec'!Q9</f>
        <v>60</v>
      </c>
      <c r="G9" s="10">
        <f>'Calculate Speed 30 sec'!R9</f>
        <v>300</v>
      </c>
      <c r="H9" s="11">
        <f>'Calculate Speed 3 min'!Q9</f>
        <v>272</v>
      </c>
      <c r="I9" s="12">
        <f>'Calculate Speed 3 min'!R9</f>
        <v>272</v>
      </c>
      <c r="J9" s="13">
        <f>'Calculate Difficulty'!S9</f>
        <v>38.1875</v>
      </c>
      <c r="K9" s="13">
        <f>'Calculate Required Elements'!AK9/2</f>
        <v>43.75</v>
      </c>
      <c r="L9" s="13">
        <f>'Calculate Presentation'!P9</f>
        <v>80.9375</v>
      </c>
      <c r="M9" s="13">
        <f>'Calculate Required Elements'!AJ9</f>
        <v>12.5</v>
      </c>
      <c r="N9" s="13">
        <f>'Calculate Required Elements'!AK9/2</f>
        <v>43.75</v>
      </c>
      <c r="O9" s="13">
        <f t="shared" si="0"/>
        <v>44.125</v>
      </c>
      <c r="P9" s="14">
        <f t="shared" si="1"/>
        <v>616.125</v>
      </c>
    </row>
    <row r="10" spans="1:16" s="15" customFormat="1" ht="12.75">
      <c r="A10" s="102">
        <v>108</v>
      </c>
      <c r="B10" s="101" t="s">
        <v>97</v>
      </c>
      <c r="C10" s="100" t="s">
        <v>98</v>
      </c>
      <c r="D10" s="103">
        <v>2003</v>
      </c>
      <c r="E10" s="100" t="s">
        <v>83</v>
      </c>
      <c r="F10" s="9">
        <f>'Calculate Speed 30 sec'!Q10</f>
        <v>53</v>
      </c>
      <c r="G10" s="10">
        <f>'Calculate Speed 30 sec'!R10</f>
        <v>265</v>
      </c>
      <c r="H10" s="11">
        <f>'Calculate Speed 3 min'!Q10</f>
        <v>260.5</v>
      </c>
      <c r="I10" s="12">
        <f>'Calculate Speed 3 min'!R10</f>
        <v>260.5</v>
      </c>
      <c r="J10" s="13">
        <f>'Calculate Difficulty'!S10</f>
        <v>53.1125</v>
      </c>
      <c r="K10" s="13">
        <f>'Calculate Required Elements'!AK10/2</f>
        <v>14.0625</v>
      </c>
      <c r="L10" s="13">
        <f>'Calculate Presentation'!P10</f>
        <v>98.75</v>
      </c>
      <c r="M10" s="13">
        <f>'Calculate Required Elements'!AJ10</f>
        <v>29.166666666666668</v>
      </c>
      <c r="N10" s="13">
        <f>'Calculate Required Elements'!AK10/2</f>
        <v>14.0625</v>
      </c>
      <c r="O10" s="13">
        <f t="shared" si="0"/>
        <v>152.90416666666667</v>
      </c>
      <c r="P10" s="14">
        <f t="shared" si="1"/>
        <v>678.4041666666667</v>
      </c>
    </row>
    <row r="11" spans="1:16" s="15" customFormat="1" ht="12.75">
      <c r="A11" s="102">
        <v>109</v>
      </c>
      <c r="B11" s="101" t="s">
        <v>99</v>
      </c>
      <c r="C11" s="100" t="s">
        <v>100</v>
      </c>
      <c r="D11" s="102">
        <v>2004</v>
      </c>
      <c r="E11" s="100" t="s">
        <v>83</v>
      </c>
      <c r="F11" s="9">
        <f>'Calculate Speed 30 sec'!Q11</f>
        <v>55</v>
      </c>
      <c r="G11" s="10">
        <f>'Calculate Speed 30 sec'!R11</f>
        <v>275</v>
      </c>
      <c r="H11" s="11">
        <f>'Calculate Speed 3 min'!Q11</f>
        <v>318</v>
      </c>
      <c r="I11" s="12">
        <f>'Calculate Speed 3 min'!R11</f>
        <v>318</v>
      </c>
      <c r="J11" s="13">
        <f>'Calculate Difficulty'!S11</f>
        <v>45.43749999999999</v>
      </c>
      <c r="K11" s="13">
        <f>'Calculate Required Elements'!AK11/2</f>
        <v>32.8125</v>
      </c>
      <c r="L11" s="13">
        <f>'Calculate Presentation'!P11</f>
        <v>110</v>
      </c>
      <c r="M11" s="13">
        <f>'Calculate Required Elements'!AJ11</f>
        <v>25</v>
      </c>
      <c r="N11" s="13">
        <f>'Calculate Required Elements'!AK11/2</f>
        <v>32.8125</v>
      </c>
      <c r="O11" s="13">
        <f t="shared" si="0"/>
        <v>114.8125</v>
      </c>
      <c r="P11" s="14">
        <f t="shared" si="1"/>
        <v>707.8125</v>
      </c>
    </row>
    <row r="12" spans="1:16" s="15" customFormat="1" ht="12.75">
      <c r="A12" s="102">
        <v>110</v>
      </c>
      <c r="B12" s="101" t="s">
        <v>101</v>
      </c>
      <c r="C12" s="100" t="s">
        <v>102</v>
      </c>
      <c r="D12" s="102">
        <v>2003</v>
      </c>
      <c r="E12" s="100" t="s">
        <v>87</v>
      </c>
      <c r="F12" s="9">
        <f>'Calculate Speed 30 sec'!Q12</f>
        <v>68</v>
      </c>
      <c r="G12" s="10">
        <f>'Calculate Speed 30 sec'!R12</f>
        <v>340</v>
      </c>
      <c r="H12" s="11">
        <f>'Calculate Speed 3 min'!Q12</f>
        <v>338</v>
      </c>
      <c r="I12" s="12">
        <f>'Calculate Speed 3 min'!R12</f>
        <v>338</v>
      </c>
      <c r="J12" s="13">
        <f>'Calculate Difficulty'!S12</f>
        <v>47.15</v>
      </c>
      <c r="K12" s="13">
        <f>'Calculate Required Elements'!AK12/2</f>
        <v>31.25</v>
      </c>
      <c r="L12" s="13">
        <f>'Calculate Presentation'!P12</f>
        <v>79.375</v>
      </c>
      <c r="M12" s="13">
        <f>'Calculate Required Elements'!AJ12</f>
        <v>29.166666666666668</v>
      </c>
      <c r="N12" s="13">
        <f>'Calculate Required Elements'!AK12/2</f>
        <v>31.25</v>
      </c>
      <c r="O12" s="13">
        <f t="shared" si="0"/>
        <v>93.19166666666666</v>
      </c>
      <c r="P12" s="14">
        <f t="shared" si="1"/>
        <v>771.1916666666666</v>
      </c>
    </row>
    <row r="13" spans="1:16" s="15" customFormat="1" ht="12.75">
      <c r="A13" s="102">
        <v>111</v>
      </c>
      <c r="B13" s="101" t="s">
        <v>103</v>
      </c>
      <c r="C13" s="100" t="s">
        <v>104</v>
      </c>
      <c r="D13" s="103">
        <v>2003</v>
      </c>
      <c r="E13" s="100" t="s">
        <v>83</v>
      </c>
      <c r="F13" s="9">
        <f>'Calculate Speed 30 sec'!Q13</f>
        <v>70.5</v>
      </c>
      <c r="G13" s="10">
        <f>'Calculate Speed 30 sec'!R13</f>
        <v>352.5</v>
      </c>
      <c r="H13" s="11">
        <f>'Calculate Speed 3 min'!Q13</f>
        <v>335.5</v>
      </c>
      <c r="I13" s="12">
        <f>'Calculate Speed 3 min'!R13</f>
        <v>335.5</v>
      </c>
      <c r="J13" s="13">
        <f>'Calculate Difficulty'!S13</f>
        <v>49.75</v>
      </c>
      <c r="K13" s="13">
        <f>'Calculate Required Elements'!AK13/2</f>
        <v>25</v>
      </c>
      <c r="L13" s="13">
        <f>'Calculate Presentation'!P13</f>
        <v>101.875</v>
      </c>
      <c r="M13" s="13">
        <f>'Calculate Required Elements'!AJ13</f>
        <v>41.666666666666664</v>
      </c>
      <c r="N13" s="13">
        <f>'Calculate Required Elements'!AK13/2</f>
        <v>25</v>
      </c>
      <c r="O13" s="13">
        <f t="shared" si="0"/>
        <v>143.29166666666666</v>
      </c>
      <c r="P13" s="14">
        <f t="shared" si="1"/>
        <v>831.2916666666666</v>
      </c>
    </row>
    <row r="14" spans="1:16" ht="12.75">
      <c r="A14" s="102">
        <v>112</v>
      </c>
      <c r="B14" s="101" t="s">
        <v>105</v>
      </c>
      <c r="C14" s="100" t="s">
        <v>89</v>
      </c>
      <c r="D14" s="103">
        <v>2004</v>
      </c>
      <c r="E14" s="100" t="s">
        <v>90</v>
      </c>
      <c r="F14" s="9">
        <f>'Calculate Speed 30 sec'!Q14</f>
        <v>74</v>
      </c>
      <c r="G14" s="10">
        <f>'Calculate Speed 30 sec'!R14</f>
        <v>370</v>
      </c>
      <c r="H14" s="11">
        <f>'Calculate Speed 3 min'!Q14</f>
        <v>355</v>
      </c>
      <c r="I14" s="12">
        <f>'Calculate Speed 3 min'!R14</f>
        <v>355</v>
      </c>
      <c r="J14" s="13">
        <f>'Calculate Difficulty'!S14</f>
        <v>50.837500000000006</v>
      </c>
      <c r="K14" s="13">
        <f>'Calculate Required Elements'!AK14/2</f>
        <v>17.1875</v>
      </c>
      <c r="L14" s="13">
        <f>'Calculate Presentation'!P14</f>
        <v>99.0625</v>
      </c>
      <c r="M14" s="13">
        <f>'Calculate Required Elements'!AJ14</f>
        <v>41.666666666666664</v>
      </c>
      <c r="N14" s="13">
        <f>'Calculate Required Elements'!AK14/2</f>
        <v>17.1875</v>
      </c>
      <c r="O14" s="13">
        <f t="shared" si="0"/>
        <v>157.19166666666666</v>
      </c>
      <c r="P14" s="14">
        <f t="shared" si="1"/>
        <v>882.1916666666666</v>
      </c>
    </row>
  </sheetData>
  <sheetProtection/>
  <mergeCells count="3">
    <mergeCell ref="F1:G1"/>
    <mergeCell ref="H1:I1"/>
    <mergeCell ref="J1:O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"/>
  <sheetViews>
    <sheetView zoomScale="80" zoomScaleNormal="80" zoomScalePageLayoutView="0" workbookViewId="0" topLeftCell="A1">
      <selection activeCell="P11" sqref="P11"/>
    </sheetView>
  </sheetViews>
  <sheetFormatPr defaultColWidth="11.421875" defaultRowHeight="15"/>
  <cols>
    <col min="1" max="1" width="5.57421875" style="75" bestFit="1" customWidth="1"/>
    <col min="2" max="2" width="9.28125" style="75" bestFit="1" customWidth="1"/>
    <col min="3" max="3" width="13.140625" style="75" bestFit="1" customWidth="1"/>
    <col min="4" max="4" width="5.57421875" style="75" bestFit="1" customWidth="1"/>
    <col min="5" max="5" width="32.28125" style="75" bestFit="1" customWidth="1"/>
    <col min="6" max="6" width="8.28125" style="75" customWidth="1"/>
    <col min="7" max="7" width="9.8515625" style="75" customWidth="1"/>
    <col min="8" max="8" width="9.28125" style="75" customWidth="1"/>
    <col min="9" max="9" width="9.421875" style="75" customWidth="1"/>
    <col min="10" max="10" width="7.7109375" style="75" customWidth="1"/>
    <col min="11" max="11" width="9.8515625" style="75" customWidth="1"/>
    <col min="12" max="12" width="9.28125" style="75" bestFit="1" customWidth="1"/>
    <col min="13" max="13" width="10.00390625" style="75" customWidth="1"/>
    <col min="14" max="14" width="11.421875" style="75" customWidth="1"/>
    <col min="15" max="15" width="9.8515625" style="75" customWidth="1"/>
    <col min="16" max="16" width="10.28125" style="75" customWidth="1"/>
    <col min="17" max="16384" width="11.421875" style="75" customWidth="1"/>
  </cols>
  <sheetData>
    <row r="1" spans="1:16" ht="12.75">
      <c r="A1" s="141" t="s">
        <v>116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3" spans="6:16" ht="12.75" customHeight="1">
      <c r="F3" s="135" t="s">
        <v>2</v>
      </c>
      <c r="G3" s="146"/>
      <c r="H3" s="146"/>
      <c r="I3" s="146"/>
      <c r="J3" s="146"/>
      <c r="K3" s="146"/>
      <c r="L3" s="146"/>
      <c r="M3" s="146"/>
      <c r="N3" s="146"/>
      <c r="O3" s="146"/>
      <c r="P3" s="136"/>
    </row>
    <row r="4" spans="1:16" ht="25.5">
      <c r="A4" s="77" t="s">
        <v>45</v>
      </c>
      <c r="B4" s="78" t="s">
        <v>5</v>
      </c>
      <c r="C4" s="78" t="s">
        <v>6</v>
      </c>
      <c r="D4" s="79" t="s">
        <v>46</v>
      </c>
      <c r="E4" s="80" t="s">
        <v>8</v>
      </c>
      <c r="F4" s="93" t="s">
        <v>50</v>
      </c>
      <c r="G4" s="93" t="s">
        <v>13</v>
      </c>
      <c r="H4" s="93" t="s">
        <v>52</v>
      </c>
      <c r="I4" s="93" t="s">
        <v>54</v>
      </c>
      <c r="J4" s="93" t="s">
        <v>51</v>
      </c>
      <c r="K4" s="93" t="s">
        <v>13</v>
      </c>
      <c r="L4" s="93" t="s">
        <v>53</v>
      </c>
      <c r="M4" s="93" t="s">
        <v>55</v>
      </c>
      <c r="N4" s="94" t="s">
        <v>58</v>
      </c>
      <c r="O4" s="93" t="s">
        <v>48</v>
      </c>
      <c r="P4" s="94" t="s">
        <v>56</v>
      </c>
    </row>
    <row r="5" spans="2:16" ht="14.25">
      <c r="B5" s="32" t="str">
        <f>IF(Berechnung!B3="","",Berechnung!B3)</f>
        <v>Sophie</v>
      </c>
      <c r="C5" s="32" t="str">
        <f>IF(Berechnung!C3="","",Berechnung!C3)</f>
        <v>Peterschelka</v>
      </c>
      <c r="D5" s="32">
        <f>IF(Berechnung!D3="","",Berechnung!D3)</f>
        <v>2005</v>
      </c>
      <c r="E5" s="32" t="str">
        <f>IF(Berechnung!E3="","",Berechnung!E3)</f>
        <v>SV OMV VB Gymnastics Gänserndorf</v>
      </c>
      <c r="F5" s="91">
        <f>IF(Berechnung!J3="","",Berechnung!J3)</f>
        <v>25.7125</v>
      </c>
      <c r="G5" s="91">
        <f>IF(Berechnung!K3="","",Berechnung!K3)</f>
        <v>34.375</v>
      </c>
      <c r="H5" s="91">
        <v>0</v>
      </c>
      <c r="I5" s="92">
        <f aca="true" t="shared" si="0" ref="I5:I16">RANK(H5,$H$5:$H$16)</f>
        <v>9</v>
      </c>
      <c r="J5" s="91">
        <f>IF(Berechnung!L3+Berechnung!M3="","",Berechnung!L3+Berechnung!M3)</f>
        <v>66.45833333333333</v>
      </c>
      <c r="K5" s="91">
        <f>IF(Berechnung!N3="","",Berechnung!N3)</f>
        <v>34.375</v>
      </c>
      <c r="L5" s="91">
        <f>J5-K5</f>
        <v>32.08333333333333</v>
      </c>
      <c r="M5" s="92">
        <f aca="true" t="shared" si="1" ref="M5:M16">RANK(L5,$L$5:$L$16)</f>
        <v>12</v>
      </c>
      <c r="N5" s="89">
        <f aca="true" t="shared" si="2" ref="N5:N16">AVERAGE(I5,M5)</f>
        <v>10.5</v>
      </c>
      <c r="O5" s="91">
        <f aca="true" t="shared" si="3" ref="O5:O16">IF((F5-G5)+(J5-K5)&lt;0,0,(F5-G5)+(J5-K5))</f>
        <v>23.420833333333327</v>
      </c>
      <c r="P5" s="92">
        <f aca="true" t="shared" si="4" ref="P5:P16">RANK(N5,$N$5:$N$16,1)</f>
        <v>12</v>
      </c>
    </row>
    <row r="6" spans="2:16" ht="14.25">
      <c r="B6" s="32" t="str">
        <f>IF(Berechnung!B4="","",Berechnung!B4)</f>
        <v>Katharina</v>
      </c>
      <c r="C6" s="32" t="str">
        <f>IF(Berechnung!C4="","",Berechnung!C4)</f>
        <v>Krenn</v>
      </c>
      <c r="D6" s="32">
        <f>IF(Berechnung!D4="","",Berechnung!D4)</f>
        <v>2004</v>
      </c>
      <c r="E6" s="32" t="str">
        <f>IF(Berechnung!E4="","",Berechnung!E4)</f>
        <v>SV OMV VB Gymnastics Gänserndorf</v>
      </c>
      <c r="F6" s="91">
        <f>IF(Berechnung!J4="","",Berechnung!J4)</f>
        <v>24.6</v>
      </c>
      <c r="G6" s="91">
        <f>IF(Berechnung!K4="","",Berechnung!K4)</f>
        <v>32.8125</v>
      </c>
      <c r="H6" s="91">
        <v>0</v>
      </c>
      <c r="I6" s="92">
        <f t="shared" si="0"/>
        <v>9</v>
      </c>
      <c r="J6" s="91">
        <f>IF(Berechnung!L4+Berechnung!M4="","",Berechnung!L4+Berechnung!M4)</f>
        <v>70.3125</v>
      </c>
      <c r="K6" s="91">
        <f>IF(Berechnung!N4="","",Berechnung!N4)</f>
        <v>32.8125</v>
      </c>
      <c r="L6" s="91">
        <f aca="true" t="shared" si="5" ref="L6:L16">J6-K6</f>
        <v>37.5</v>
      </c>
      <c r="M6" s="92">
        <f t="shared" si="1"/>
        <v>11</v>
      </c>
      <c r="N6" s="89">
        <f t="shared" si="2"/>
        <v>10</v>
      </c>
      <c r="O6" s="91">
        <f t="shared" si="3"/>
        <v>29.2875</v>
      </c>
      <c r="P6" s="92">
        <f t="shared" si="4"/>
        <v>11</v>
      </c>
    </row>
    <row r="7" spans="2:16" ht="14.25">
      <c r="B7" s="32" t="str">
        <f>IF(Berechnung!B5="","",Berechnung!B5)</f>
        <v>Sophie</v>
      </c>
      <c r="C7" s="32" t="str">
        <f>IF(Berechnung!C5="","",Berechnung!C5)</f>
        <v>Gföller</v>
      </c>
      <c r="D7" s="32">
        <f>IF(Berechnung!D5="","",Berechnung!D5)</f>
        <v>2004</v>
      </c>
      <c r="E7" s="32" t="str">
        <f>IF(Berechnung!E5="","",Berechnung!E5)</f>
        <v>SPU RS Groß-Siegharts</v>
      </c>
      <c r="F7" s="91">
        <f>IF(Berechnung!J5="","",Berechnung!J5)</f>
        <v>29.987500000000004</v>
      </c>
      <c r="G7" s="91">
        <f>IF(Berechnung!K5="","",Berechnung!K5)</f>
        <v>37.5</v>
      </c>
      <c r="H7" s="91">
        <v>0</v>
      </c>
      <c r="I7" s="92">
        <f t="shared" si="0"/>
        <v>9</v>
      </c>
      <c r="J7" s="91">
        <f>IF(Berechnung!L5+Berechnung!M5="","",Berechnung!L5+Berechnung!M5)</f>
        <v>82.08333333333333</v>
      </c>
      <c r="K7" s="91">
        <f>IF(Berechnung!N5="","",Berechnung!N5)</f>
        <v>37.5</v>
      </c>
      <c r="L7" s="91">
        <f t="shared" si="5"/>
        <v>44.58333333333333</v>
      </c>
      <c r="M7" s="92">
        <f t="shared" si="1"/>
        <v>10</v>
      </c>
      <c r="N7" s="89">
        <f t="shared" si="2"/>
        <v>9.5</v>
      </c>
      <c r="O7" s="91">
        <f t="shared" si="3"/>
        <v>37.07083333333333</v>
      </c>
      <c r="P7" s="92">
        <f t="shared" si="4"/>
        <v>10</v>
      </c>
    </row>
    <row r="8" spans="2:16" ht="14.25">
      <c r="B8" s="32" t="str">
        <f>IF(Berechnung!B6="","",Berechnung!B6)</f>
        <v>Cora</v>
      </c>
      <c r="C8" s="32" t="str">
        <f>IF(Berechnung!C6="","",Berechnung!C6)</f>
        <v>Horvath</v>
      </c>
      <c r="D8" s="32">
        <f>IF(Berechnung!D6="","",Berechnung!D6)</f>
        <v>2004</v>
      </c>
      <c r="E8" s="32" t="str">
        <f>IF(Berechnung!E6="","",Berechnung!E6)</f>
        <v>BRSV Oberwart</v>
      </c>
      <c r="F8" s="91">
        <f>IF(Berechnung!J6="","",Berechnung!J6)</f>
        <v>47.5</v>
      </c>
      <c r="G8" s="91">
        <f>IF(Berechnung!K6="","",Berechnung!K6)</f>
        <v>42.1875</v>
      </c>
      <c r="H8" s="91">
        <f aca="true" t="shared" si="6" ref="H8:H16">F8-G8</f>
        <v>5.3125</v>
      </c>
      <c r="I8" s="92">
        <f t="shared" si="0"/>
        <v>8</v>
      </c>
      <c r="J8" s="91">
        <f>IF(Berechnung!L6+Berechnung!M6="","",Berechnung!L6+Berechnung!M6)</f>
        <v>95.9375</v>
      </c>
      <c r="K8" s="91">
        <f>IF(Berechnung!N6="","",Berechnung!N6)</f>
        <v>42.1875</v>
      </c>
      <c r="L8" s="91">
        <f t="shared" si="5"/>
        <v>53.75</v>
      </c>
      <c r="M8" s="92">
        <f t="shared" si="1"/>
        <v>7</v>
      </c>
      <c r="N8" s="89">
        <f t="shared" si="2"/>
        <v>7.5</v>
      </c>
      <c r="O8" s="91">
        <f t="shared" si="3"/>
        <v>59.0625</v>
      </c>
      <c r="P8" s="92">
        <f t="shared" si="4"/>
        <v>7</v>
      </c>
    </row>
    <row r="9" spans="2:16" ht="14.25">
      <c r="B9" s="32" t="str">
        <f>IF(Berechnung!B7="","",Berechnung!B7)</f>
        <v>Marlene</v>
      </c>
      <c r="C9" s="32" t="str">
        <f>IF(Berechnung!C7="","",Berechnung!C7)</f>
        <v>Schuecker</v>
      </c>
      <c r="D9" s="32">
        <f>IF(Berechnung!D7="","",Berechnung!D7)</f>
        <v>2003</v>
      </c>
      <c r="E9" s="32" t="str">
        <f>IF(Berechnung!E7="","",Berechnung!E7)</f>
        <v>SPU RS Groß-Siegharts</v>
      </c>
      <c r="F9" s="91">
        <f>IF(Berechnung!J7="","",Berechnung!J7)</f>
        <v>51.075</v>
      </c>
      <c r="G9" s="91">
        <f>IF(Berechnung!K7="","",Berechnung!K7)</f>
        <v>12.5</v>
      </c>
      <c r="H9" s="91">
        <f t="shared" si="6"/>
        <v>38.575</v>
      </c>
      <c r="I9" s="92">
        <f t="shared" si="0"/>
        <v>2</v>
      </c>
      <c r="J9" s="91">
        <f>IF(Berechnung!L7+Berechnung!M7="","",Berechnung!L7+Berechnung!M7)</f>
        <v>108.71527777777777</v>
      </c>
      <c r="K9" s="91">
        <f>IF(Berechnung!N7="","",Berechnung!N7)</f>
        <v>12.5</v>
      </c>
      <c r="L9" s="91">
        <f t="shared" si="5"/>
        <v>96.21527777777777</v>
      </c>
      <c r="M9" s="92">
        <f t="shared" si="1"/>
        <v>5</v>
      </c>
      <c r="N9" s="89">
        <f t="shared" si="2"/>
        <v>3.5</v>
      </c>
      <c r="O9" s="91">
        <f t="shared" si="3"/>
        <v>134.79027777777776</v>
      </c>
      <c r="P9" s="92">
        <f t="shared" si="4"/>
        <v>4</v>
      </c>
    </row>
    <row r="10" spans="2:16" ht="14.25">
      <c r="B10" s="32" t="str">
        <f>IF(Berechnung!B8="","",Berechnung!B8)</f>
        <v>Celina</v>
      </c>
      <c r="C10" s="32" t="str">
        <f>IF(Berechnung!C8="","",Berechnung!C8)</f>
        <v>Hochmuth</v>
      </c>
      <c r="D10" s="32">
        <f>IF(Berechnung!D8="","",Berechnung!D8)</f>
        <v>2003</v>
      </c>
      <c r="E10" s="32" t="str">
        <f>IF(Berechnung!E8="","",Berechnung!E8)</f>
        <v>SV OMV VB Gymnastics Gänserndorf</v>
      </c>
      <c r="F10" s="91">
        <f>IF(Berechnung!J8="","",Berechnung!J8)</f>
        <v>34.85</v>
      </c>
      <c r="G10" s="91">
        <f>IF(Berechnung!K8="","",Berechnung!K8)</f>
        <v>28.125</v>
      </c>
      <c r="H10" s="91">
        <f t="shared" si="6"/>
        <v>6.725000000000001</v>
      </c>
      <c r="I10" s="92">
        <f t="shared" si="0"/>
        <v>7</v>
      </c>
      <c r="J10" s="91">
        <f>IF(Berechnung!L8+Berechnung!M8="","",Berechnung!L8+Berechnung!M8)</f>
        <v>78.22916666666667</v>
      </c>
      <c r="K10" s="91">
        <f>IF(Berechnung!N8="","",Berechnung!N8)</f>
        <v>28.125</v>
      </c>
      <c r="L10" s="91">
        <f t="shared" si="5"/>
        <v>50.10416666666667</v>
      </c>
      <c r="M10" s="92">
        <f t="shared" si="1"/>
        <v>8</v>
      </c>
      <c r="N10" s="89">
        <f t="shared" si="2"/>
        <v>7.5</v>
      </c>
      <c r="O10" s="91">
        <f t="shared" si="3"/>
        <v>56.82916666666667</v>
      </c>
      <c r="P10" s="92">
        <v>8</v>
      </c>
    </row>
    <row r="11" spans="2:16" ht="14.25">
      <c r="B11" s="32" t="str">
        <f>IF(Berechnung!B9="","",Berechnung!B9)</f>
        <v>Clea</v>
      </c>
      <c r="C11" s="32" t="str">
        <f>IF(Berechnung!C9="","",Berechnung!C9)</f>
        <v>Mercsanics</v>
      </c>
      <c r="D11" s="32">
        <f>IF(Berechnung!D9="","",Berechnung!D9)</f>
        <v>2004</v>
      </c>
      <c r="E11" s="32" t="str">
        <f>IF(Berechnung!E9="","",Berechnung!E9)</f>
        <v>BRSV Oberwart</v>
      </c>
      <c r="F11" s="91">
        <f>IF(Berechnung!J9="","",Berechnung!J9)</f>
        <v>38.1875</v>
      </c>
      <c r="G11" s="91">
        <f>IF(Berechnung!K9="","",Berechnung!K9)</f>
        <v>43.75</v>
      </c>
      <c r="H11" s="91">
        <v>0</v>
      </c>
      <c r="I11" s="92">
        <f t="shared" si="0"/>
        <v>9</v>
      </c>
      <c r="J11" s="91">
        <f>IF(Berechnung!L9+Berechnung!M9="","",Berechnung!L9+Berechnung!M9)</f>
        <v>93.4375</v>
      </c>
      <c r="K11" s="91">
        <f>IF(Berechnung!N9="","",Berechnung!N9)</f>
        <v>43.75</v>
      </c>
      <c r="L11" s="91">
        <f t="shared" si="5"/>
        <v>49.6875</v>
      </c>
      <c r="M11" s="92">
        <f t="shared" si="1"/>
        <v>9</v>
      </c>
      <c r="N11" s="89">
        <f t="shared" si="2"/>
        <v>9</v>
      </c>
      <c r="O11" s="91">
        <f t="shared" si="3"/>
        <v>44.125</v>
      </c>
      <c r="P11" s="92">
        <f t="shared" si="4"/>
        <v>9</v>
      </c>
    </row>
    <row r="12" spans="2:16" ht="14.25">
      <c r="B12" s="32" t="str">
        <f>IF(Berechnung!B10="","",Berechnung!B10)</f>
        <v>Livia</v>
      </c>
      <c r="C12" s="32" t="str">
        <f>IF(Berechnung!C10="","",Berechnung!C10)</f>
        <v>Kaiser</v>
      </c>
      <c r="D12" s="32">
        <f>IF(Berechnung!D10="","",Berechnung!D10)</f>
        <v>2003</v>
      </c>
      <c r="E12" s="32" t="str">
        <f>IF(Berechnung!E10="","",Berechnung!E10)</f>
        <v>SV OMV VB Gymnastics Gänserndorf</v>
      </c>
      <c r="F12" s="91">
        <f>IF(Berechnung!J10="","",Berechnung!J10)</f>
        <v>53.1125</v>
      </c>
      <c r="G12" s="91">
        <f>IF(Berechnung!K10="","",Berechnung!K10)</f>
        <v>14.0625</v>
      </c>
      <c r="H12" s="91">
        <f t="shared" si="6"/>
        <v>39.05</v>
      </c>
      <c r="I12" s="92">
        <f t="shared" si="0"/>
        <v>1</v>
      </c>
      <c r="J12" s="91">
        <f>IF(Berechnung!L10+Berechnung!M10="","",Berechnung!L10+Berechnung!M10)</f>
        <v>127.91666666666667</v>
      </c>
      <c r="K12" s="91">
        <f>IF(Berechnung!N10="","",Berechnung!N10)</f>
        <v>14.0625</v>
      </c>
      <c r="L12" s="91">
        <f t="shared" si="5"/>
        <v>113.85416666666667</v>
      </c>
      <c r="M12" s="92">
        <f t="shared" si="1"/>
        <v>3</v>
      </c>
      <c r="N12" s="89">
        <f t="shared" si="2"/>
        <v>2</v>
      </c>
      <c r="O12" s="91">
        <f t="shared" si="3"/>
        <v>152.90416666666667</v>
      </c>
      <c r="P12" s="92">
        <v>2</v>
      </c>
    </row>
    <row r="13" spans="2:16" ht="14.25">
      <c r="B13" s="32" t="str">
        <f>IF(Berechnung!B11="","",Berechnung!B11)</f>
        <v>Lara</v>
      </c>
      <c r="C13" s="32" t="str">
        <f>IF(Berechnung!C11="","",Berechnung!C11)</f>
        <v>Marschall</v>
      </c>
      <c r="D13" s="32">
        <f>IF(Berechnung!D11="","",Berechnung!D11)</f>
        <v>2004</v>
      </c>
      <c r="E13" s="32" t="str">
        <f>IF(Berechnung!E11="","",Berechnung!E11)</f>
        <v>SV OMV VB Gymnastics Gänserndorf</v>
      </c>
      <c r="F13" s="91">
        <f>IF(Berechnung!J11="","",Berechnung!J11)</f>
        <v>45.43749999999999</v>
      </c>
      <c r="G13" s="91">
        <f>IF(Berechnung!K11="","",Berechnung!K11)</f>
        <v>32.8125</v>
      </c>
      <c r="H13" s="91">
        <f t="shared" si="6"/>
        <v>12.624999999999993</v>
      </c>
      <c r="I13" s="92">
        <f t="shared" si="0"/>
        <v>6</v>
      </c>
      <c r="J13" s="91">
        <f>IF(Berechnung!L11+Berechnung!M11="","",Berechnung!L11+Berechnung!M11)</f>
        <v>135</v>
      </c>
      <c r="K13" s="91">
        <f>IF(Berechnung!N11="","",Berechnung!N11)</f>
        <v>32.8125</v>
      </c>
      <c r="L13" s="91">
        <f t="shared" si="5"/>
        <v>102.1875</v>
      </c>
      <c r="M13" s="92">
        <f t="shared" si="1"/>
        <v>4</v>
      </c>
      <c r="N13" s="89">
        <f t="shared" si="2"/>
        <v>5</v>
      </c>
      <c r="O13" s="91">
        <f t="shared" si="3"/>
        <v>114.8125</v>
      </c>
      <c r="P13" s="92">
        <f t="shared" si="4"/>
        <v>5</v>
      </c>
    </row>
    <row r="14" spans="2:16" ht="14.25">
      <c r="B14" s="32" t="str">
        <f>IF(Berechnung!B12="","",Berechnung!B12)</f>
        <v>Dominik</v>
      </c>
      <c r="C14" s="32" t="str">
        <f>IF(Berechnung!C12="","",Berechnung!C12)</f>
        <v>Friedl</v>
      </c>
      <c r="D14" s="32">
        <f>IF(Berechnung!D12="","",Berechnung!D12)</f>
        <v>2003</v>
      </c>
      <c r="E14" s="32" t="str">
        <f>IF(Berechnung!E12="","",Berechnung!E12)</f>
        <v>SPU RS Groß-Siegharts</v>
      </c>
      <c r="F14" s="91">
        <f>IF(Berechnung!J12="","",Berechnung!J12)</f>
        <v>47.15</v>
      </c>
      <c r="G14" s="91">
        <f>IF(Berechnung!K12="","",Berechnung!K12)</f>
        <v>31.25</v>
      </c>
      <c r="H14" s="91">
        <f t="shared" si="6"/>
        <v>15.899999999999999</v>
      </c>
      <c r="I14" s="92">
        <f t="shared" si="0"/>
        <v>5</v>
      </c>
      <c r="J14" s="91">
        <f>IF(Berechnung!L12+Berechnung!M12="","",Berechnung!L12+Berechnung!M12)</f>
        <v>108.54166666666667</v>
      </c>
      <c r="K14" s="91">
        <f>IF(Berechnung!N12="","",Berechnung!N12)</f>
        <v>31.25</v>
      </c>
      <c r="L14" s="91">
        <f t="shared" si="5"/>
        <v>77.29166666666667</v>
      </c>
      <c r="M14" s="92">
        <f t="shared" si="1"/>
        <v>6</v>
      </c>
      <c r="N14" s="89">
        <f t="shared" si="2"/>
        <v>5.5</v>
      </c>
      <c r="O14" s="91">
        <f t="shared" si="3"/>
        <v>93.19166666666666</v>
      </c>
      <c r="P14" s="92">
        <f t="shared" si="4"/>
        <v>6</v>
      </c>
    </row>
    <row r="15" spans="2:16" ht="14.25">
      <c r="B15" s="32" t="str">
        <f>IF(Berechnung!B13="","",Berechnung!B13)</f>
        <v>Jessica-Tiffany </v>
      </c>
      <c r="C15" s="32" t="str">
        <f>IF(Berechnung!C13="","",Berechnung!C13)</f>
        <v>Hann</v>
      </c>
      <c r="D15" s="32">
        <f>IF(Berechnung!D13="","",Berechnung!D13)</f>
        <v>2003</v>
      </c>
      <c r="E15" s="32" t="str">
        <f>IF(Berechnung!E13="","",Berechnung!E13)</f>
        <v>SV OMV VB Gymnastics Gänserndorf</v>
      </c>
      <c r="F15" s="91">
        <f>IF(Berechnung!J13="","",Berechnung!J13)</f>
        <v>49.75</v>
      </c>
      <c r="G15" s="91">
        <f>IF(Berechnung!K13="","",Berechnung!K13)</f>
        <v>25</v>
      </c>
      <c r="H15" s="91">
        <f t="shared" si="6"/>
        <v>24.75</v>
      </c>
      <c r="I15" s="92">
        <f t="shared" si="0"/>
        <v>4</v>
      </c>
      <c r="J15" s="91">
        <f>IF(Berechnung!L13+Berechnung!M13="","",Berechnung!L13+Berechnung!M13)</f>
        <v>143.54166666666666</v>
      </c>
      <c r="K15" s="91">
        <f>IF(Berechnung!N13="","",Berechnung!N13)</f>
        <v>25</v>
      </c>
      <c r="L15" s="91">
        <f t="shared" si="5"/>
        <v>118.54166666666666</v>
      </c>
      <c r="M15" s="92">
        <f t="shared" si="1"/>
        <v>2</v>
      </c>
      <c r="N15" s="89">
        <f t="shared" si="2"/>
        <v>3</v>
      </c>
      <c r="O15" s="91">
        <f t="shared" si="3"/>
        <v>143.29166666666666</v>
      </c>
      <c r="P15" s="92">
        <f t="shared" si="4"/>
        <v>3</v>
      </c>
    </row>
    <row r="16" spans="2:16" ht="14.25">
      <c r="B16" s="32" t="str">
        <f>IF(Berechnung!B14="","",Berechnung!B14)</f>
        <v>Nina</v>
      </c>
      <c r="C16" s="32" t="str">
        <f>IF(Berechnung!C14="","",Berechnung!C14)</f>
        <v>Horvath</v>
      </c>
      <c r="D16" s="32">
        <f>IF(Berechnung!D14="","",Berechnung!D14)</f>
        <v>2004</v>
      </c>
      <c r="E16" s="32" t="str">
        <f>IF(Berechnung!E14="","",Berechnung!E14)</f>
        <v>BRSV Oberwart</v>
      </c>
      <c r="F16" s="91">
        <f>IF(Berechnung!J14="","",Berechnung!J14)</f>
        <v>50.837500000000006</v>
      </c>
      <c r="G16" s="91">
        <f>IF(Berechnung!K14="","",Berechnung!K14)</f>
        <v>17.1875</v>
      </c>
      <c r="H16" s="91">
        <f t="shared" si="6"/>
        <v>33.650000000000006</v>
      </c>
      <c r="I16" s="92">
        <f t="shared" si="0"/>
        <v>3</v>
      </c>
      <c r="J16" s="91">
        <f>IF(Berechnung!L14+Berechnung!M14="","",Berechnung!L14+Berechnung!M14)</f>
        <v>140.72916666666666</v>
      </c>
      <c r="K16" s="91">
        <f>IF(Berechnung!N14="","",Berechnung!N14)</f>
        <v>17.1875</v>
      </c>
      <c r="L16" s="91">
        <f t="shared" si="5"/>
        <v>123.54166666666666</v>
      </c>
      <c r="M16" s="92">
        <f t="shared" si="1"/>
        <v>1</v>
      </c>
      <c r="N16" s="89">
        <f t="shared" si="2"/>
        <v>2</v>
      </c>
      <c r="O16" s="91">
        <f t="shared" si="3"/>
        <v>157.19166666666666</v>
      </c>
      <c r="P16" s="92">
        <f t="shared" si="4"/>
        <v>1</v>
      </c>
    </row>
  </sheetData>
  <sheetProtection/>
  <mergeCells count="2">
    <mergeCell ref="F3:P3"/>
    <mergeCell ref="A1:P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R139"/>
  <sheetViews>
    <sheetView zoomScalePageLayoutView="0" workbookViewId="0" topLeftCell="A1">
      <selection activeCell="F24" sqref="F24"/>
    </sheetView>
  </sheetViews>
  <sheetFormatPr defaultColWidth="11.421875" defaultRowHeight="15"/>
  <cols>
    <col min="1" max="1" width="3.57421875" style="16" bestFit="1" customWidth="1"/>
    <col min="2" max="3" width="11.421875" style="17" customWidth="1"/>
    <col min="4" max="7" width="7.57421875" style="39" customWidth="1"/>
    <col min="8" max="8" width="6.28125" style="37" bestFit="1" customWidth="1"/>
    <col min="9" max="9" width="11.140625" style="37" customWidth="1"/>
    <col min="10" max="10" width="6.28125" style="37" bestFit="1" customWidth="1"/>
    <col min="11" max="11" width="7.8515625" style="37" bestFit="1" customWidth="1"/>
    <col min="12" max="12" width="6.28125" style="37" bestFit="1" customWidth="1"/>
    <col min="13" max="13" width="7.8515625" style="37" bestFit="1" customWidth="1"/>
    <col min="14" max="14" width="8.8515625" style="37" bestFit="1" customWidth="1"/>
    <col min="15" max="15" width="7.8515625" style="37" bestFit="1" customWidth="1"/>
    <col min="16" max="16" width="9.421875" style="37" bestFit="1" customWidth="1"/>
    <col min="17" max="17" width="7.8515625" style="37" bestFit="1" customWidth="1"/>
    <col min="18" max="18" width="10.140625" style="23" bestFit="1" customWidth="1"/>
    <col min="19" max="16384" width="11.421875" style="17" customWidth="1"/>
  </cols>
  <sheetData>
    <row r="1" spans="4:17" ht="15">
      <c r="D1" s="18"/>
      <c r="E1" s="19"/>
      <c r="F1" s="20"/>
      <c r="G1" s="21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8" ht="15">
      <c r="A2" s="24" t="s">
        <v>4</v>
      </c>
      <c r="B2" s="25" t="s">
        <v>5</v>
      </c>
      <c r="C2" s="25" t="s">
        <v>6</v>
      </c>
      <c r="D2" s="26" t="s">
        <v>14</v>
      </c>
      <c r="E2" s="27" t="s">
        <v>15</v>
      </c>
      <c r="F2" s="28" t="s">
        <v>16</v>
      </c>
      <c r="G2" s="29" t="s">
        <v>13</v>
      </c>
      <c r="H2" s="30" t="s">
        <v>59</v>
      </c>
      <c r="I2" s="30" t="s">
        <v>17</v>
      </c>
      <c r="J2" s="30" t="s">
        <v>60</v>
      </c>
      <c r="K2" s="30" t="s">
        <v>18</v>
      </c>
      <c r="L2" s="30" t="s">
        <v>61</v>
      </c>
      <c r="M2" s="30" t="s">
        <v>19</v>
      </c>
      <c r="N2" s="30" t="s">
        <v>20</v>
      </c>
      <c r="O2" s="30" t="s">
        <v>9</v>
      </c>
      <c r="P2" s="30" t="s">
        <v>21</v>
      </c>
      <c r="Q2" s="30" t="s">
        <v>9</v>
      </c>
      <c r="R2" s="30" t="s">
        <v>10</v>
      </c>
    </row>
    <row r="3" spans="1:18" s="36" customFormat="1" ht="15">
      <c r="A3" s="31">
        <v>1</v>
      </c>
      <c r="B3" s="32" t="str">
        <f>IF(Berechnung!B3="","",Berechnung!B3)</f>
        <v>Sophie</v>
      </c>
      <c r="C3" s="32" t="str">
        <f>IF(Berechnung!C3="","",Berechnung!C3)</f>
        <v>Peterschelka</v>
      </c>
      <c r="D3" s="57">
        <v>56</v>
      </c>
      <c r="E3" s="111">
        <v>56</v>
      </c>
      <c r="F3" s="112">
        <v>56</v>
      </c>
      <c r="G3" s="33"/>
      <c r="H3" s="34">
        <f aca="true" t="shared" si="0" ref="H3:H14">IF((D3-E3)&lt;0,(D3-E3)*-1,D3-E3)</f>
        <v>0</v>
      </c>
      <c r="I3" s="34">
        <f aca="true" t="shared" si="1" ref="I3:I14">AVERAGE(D3:E3)</f>
        <v>56</v>
      </c>
      <c r="J3" s="34">
        <f aca="true" t="shared" si="2" ref="J3:J14">IF((E3-F3)&lt;0,(E3-F3)*-1,E3-F3)</f>
        <v>0</v>
      </c>
      <c r="K3" s="34">
        <f aca="true" t="shared" si="3" ref="K3:K14">AVERAGE(E3:F3)</f>
        <v>56</v>
      </c>
      <c r="L3" s="34">
        <f aca="true" t="shared" si="4" ref="L3:L14">IF((D3-F3)&lt;0,(D3-F3)*-1,D3-F3)</f>
        <v>0</v>
      </c>
      <c r="M3" s="34">
        <f aca="true" t="shared" si="5" ref="M3:M14">AVERAGE(F3,D3)</f>
        <v>56</v>
      </c>
      <c r="N3" s="34">
        <f>MIN(H3,J3,L3)</f>
        <v>0</v>
      </c>
      <c r="O3" s="34">
        <f>IF(OR(H3=N3),I3,IF(OR(J3=N3),K3,M3))</f>
        <v>56</v>
      </c>
      <c r="P3" s="34">
        <f>MAX(I3,K3,M3)</f>
        <v>56</v>
      </c>
      <c r="Q3" s="34">
        <f>IF(OR(H3=0,J3=0,L3=0),O3,IF(OR(H3=J3,J3=L3,H3=L3),P3,O3))</f>
        <v>56</v>
      </c>
      <c r="R3" s="35">
        <f>(Q3-G3)*5</f>
        <v>280</v>
      </c>
    </row>
    <row r="4" spans="1:18" s="36" customFormat="1" ht="15">
      <c r="A4" s="31">
        <v>2</v>
      </c>
      <c r="B4" s="32" t="str">
        <f>IF(Berechnung!B4="","",Berechnung!B4)</f>
        <v>Katharina</v>
      </c>
      <c r="C4" s="32" t="str">
        <f>IF(Berechnung!C4="","",Berechnung!C4)</f>
        <v>Krenn</v>
      </c>
      <c r="D4" s="57">
        <v>42</v>
      </c>
      <c r="E4" s="111">
        <v>44</v>
      </c>
      <c r="F4" s="112">
        <v>43</v>
      </c>
      <c r="G4" s="33"/>
      <c r="H4" s="34">
        <f t="shared" si="0"/>
        <v>2</v>
      </c>
      <c r="I4" s="34">
        <f t="shared" si="1"/>
        <v>43</v>
      </c>
      <c r="J4" s="34">
        <f t="shared" si="2"/>
        <v>1</v>
      </c>
      <c r="K4" s="34">
        <f t="shared" si="3"/>
        <v>43.5</v>
      </c>
      <c r="L4" s="34">
        <f t="shared" si="4"/>
        <v>1</v>
      </c>
      <c r="M4" s="34">
        <f t="shared" si="5"/>
        <v>42.5</v>
      </c>
      <c r="N4" s="34">
        <f aca="true" t="shared" si="6" ref="N4:N14">MIN(H4,J4,L4)</f>
        <v>1</v>
      </c>
      <c r="O4" s="34">
        <f aca="true" t="shared" si="7" ref="O4:O14">IF(OR(H4=N4),I4,IF(OR(J4=N4),K4,M4))</f>
        <v>43.5</v>
      </c>
      <c r="P4" s="34">
        <f aca="true" t="shared" si="8" ref="P4:P14">MAX(I4,K4,M4)</f>
        <v>43.5</v>
      </c>
      <c r="Q4" s="34">
        <f aca="true" t="shared" si="9" ref="Q4:Q14">IF(OR(H4=0,J4=0,L4=0),O4,IF(OR(H4=J4,J4=L4,H4=L4),P4,O4))</f>
        <v>43.5</v>
      </c>
      <c r="R4" s="35">
        <f aca="true" t="shared" si="10" ref="R4:R14">(Q4-G4)*5</f>
        <v>217.5</v>
      </c>
    </row>
    <row r="5" spans="1:18" s="36" customFormat="1" ht="15">
      <c r="A5" s="31">
        <v>3</v>
      </c>
      <c r="B5" s="32" t="str">
        <f>IF(Berechnung!B5="","",Berechnung!B5)</f>
        <v>Sophie</v>
      </c>
      <c r="C5" s="32" t="str">
        <f>IF(Berechnung!C5="","",Berechnung!C5)</f>
        <v>Gföller</v>
      </c>
      <c r="D5" s="57">
        <v>50</v>
      </c>
      <c r="E5" s="111">
        <v>49</v>
      </c>
      <c r="F5" s="112">
        <v>50</v>
      </c>
      <c r="G5" s="33"/>
      <c r="H5" s="34">
        <f t="shared" si="0"/>
        <v>1</v>
      </c>
      <c r="I5" s="34">
        <f t="shared" si="1"/>
        <v>49.5</v>
      </c>
      <c r="J5" s="34">
        <f t="shared" si="2"/>
        <v>1</v>
      </c>
      <c r="K5" s="34">
        <f t="shared" si="3"/>
        <v>49.5</v>
      </c>
      <c r="L5" s="34">
        <f t="shared" si="4"/>
        <v>0</v>
      </c>
      <c r="M5" s="34">
        <f t="shared" si="5"/>
        <v>50</v>
      </c>
      <c r="N5" s="34">
        <f t="shared" si="6"/>
        <v>0</v>
      </c>
      <c r="O5" s="34">
        <f t="shared" si="7"/>
        <v>50</v>
      </c>
      <c r="P5" s="34">
        <f t="shared" si="8"/>
        <v>50</v>
      </c>
      <c r="Q5" s="34">
        <f t="shared" si="9"/>
        <v>50</v>
      </c>
      <c r="R5" s="35">
        <f t="shared" si="10"/>
        <v>250</v>
      </c>
    </row>
    <row r="6" spans="1:18" s="36" customFormat="1" ht="15">
      <c r="A6" s="31">
        <v>4</v>
      </c>
      <c r="B6" s="32" t="str">
        <f>IF(Berechnung!B6="","",Berechnung!B6)</f>
        <v>Cora</v>
      </c>
      <c r="C6" s="32" t="str">
        <f>IF(Berechnung!C6="","",Berechnung!C6)</f>
        <v>Horvath</v>
      </c>
      <c r="D6" s="119">
        <v>65</v>
      </c>
      <c r="E6" s="119">
        <v>65</v>
      </c>
      <c r="F6" s="119">
        <v>65</v>
      </c>
      <c r="G6" s="33"/>
      <c r="H6" s="34">
        <f t="shared" si="0"/>
        <v>0</v>
      </c>
      <c r="I6" s="34">
        <f t="shared" si="1"/>
        <v>65</v>
      </c>
      <c r="J6" s="34">
        <f t="shared" si="2"/>
        <v>0</v>
      </c>
      <c r="K6" s="34">
        <f t="shared" si="3"/>
        <v>65</v>
      </c>
      <c r="L6" s="34">
        <f t="shared" si="4"/>
        <v>0</v>
      </c>
      <c r="M6" s="34">
        <f t="shared" si="5"/>
        <v>65</v>
      </c>
      <c r="N6" s="34">
        <f t="shared" si="6"/>
        <v>0</v>
      </c>
      <c r="O6" s="34">
        <f t="shared" si="7"/>
        <v>65</v>
      </c>
      <c r="P6" s="34">
        <f t="shared" si="8"/>
        <v>65</v>
      </c>
      <c r="Q6" s="34">
        <f t="shared" si="9"/>
        <v>65</v>
      </c>
      <c r="R6" s="35">
        <f t="shared" si="10"/>
        <v>325</v>
      </c>
    </row>
    <row r="7" spans="1:18" s="36" customFormat="1" ht="15">
      <c r="A7" s="31">
        <v>5</v>
      </c>
      <c r="B7" s="32" t="str">
        <f>IF(Berechnung!B7="","",Berechnung!B7)</f>
        <v>Marlene</v>
      </c>
      <c r="C7" s="32" t="str">
        <f>IF(Berechnung!C7="","",Berechnung!C7)</f>
        <v>Schuecker</v>
      </c>
      <c r="D7" s="57">
        <v>52</v>
      </c>
      <c r="E7" s="111">
        <v>52</v>
      </c>
      <c r="F7" s="112">
        <v>52</v>
      </c>
      <c r="G7" s="33"/>
      <c r="H7" s="34">
        <f t="shared" si="0"/>
        <v>0</v>
      </c>
      <c r="I7" s="34">
        <f t="shared" si="1"/>
        <v>52</v>
      </c>
      <c r="J7" s="34">
        <f t="shared" si="2"/>
        <v>0</v>
      </c>
      <c r="K7" s="34">
        <f t="shared" si="3"/>
        <v>52</v>
      </c>
      <c r="L7" s="34">
        <f t="shared" si="4"/>
        <v>0</v>
      </c>
      <c r="M7" s="34">
        <f t="shared" si="5"/>
        <v>52</v>
      </c>
      <c r="N7" s="34">
        <f t="shared" si="6"/>
        <v>0</v>
      </c>
      <c r="O7" s="34">
        <f t="shared" si="7"/>
        <v>52</v>
      </c>
      <c r="P7" s="34">
        <f t="shared" si="8"/>
        <v>52</v>
      </c>
      <c r="Q7" s="34">
        <f t="shared" si="9"/>
        <v>52</v>
      </c>
      <c r="R7" s="35">
        <f t="shared" si="10"/>
        <v>260</v>
      </c>
    </row>
    <row r="8" spans="1:18" s="36" customFormat="1" ht="15">
      <c r="A8" s="31">
        <v>6</v>
      </c>
      <c r="B8" s="32" t="str">
        <f>IF(Berechnung!B8="","",Berechnung!B8)</f>
        <v>Celina</v>
      </c>
      <c r="C8" s="32" t="str">
        <f>IF(Berechnung!C8="","",Berechnung!C8)</f>
        <v>Hochmuth</v>
      </c>
      <c r="D8" s="57">
        <v>56</v>
      </c>
      <c r="E8" s="111">
        <v>56</v>
      </c>
      <c r="F8" s="112">
        <v>57</v>
      </c>
      <c r="G8" s="33"/>
      <c r="H8" s="34">
        <f t="shared" si="0"/>
        <v>0</v>
      </c>
      <c r="I8" s="34">
        <f t="shared" si="1"/>
        <v>56</v>
      </c>
      <c r="J8" s="34">
        <f t="shared" si="2"/>
        <v>1</v>
      </c>
      <c r="K8" s="34">
        <f t="shared" si="3"/>
        <v>56.5</v>
      </c>
      <c r="L8" s="34">
        <f t="shared" si="4"/>
        <v>1</v>
      </c>
      <c r="M8" s="34">
        <f t="shared" si="5"/>
        <v>56.5</v>
      </c>
      <c r="N8" s="34">
        <f t="shared" si="6"/>
        <v>0</v>
      </c>
      <c r="O8" s="34">
        <f t="shared" si="7"/>
        <v>56</v>
      </c>
      <c r="P8" s="34">
        <f t="shared" si="8"/>
        <v>56.5</v>
      </c>
      <c r="Q8" s="34">
        <f t="shared" si="9"/>
        <v>56</v>
      </c>
      <c r="R8" s="35">
        <f t="shared" si="10"/>
        <v>280</v>
      </c>
    </row>
    <row r="9" spans="1:18" s="36" customFormat="1" ht="15">
      <c r="A9" s="31">
        <v>7</v>
      </c>
      <c r="B9" s="32" t="str">
        <f>IF(Berechnung!B9="","",Berechnung!B9)</f>
        <v>Clea</v>
      </c>
      <c r="C9" s="32" t="str">
        <f>IF(Berechnung!C9="","",Berechnung!C9)</f>
        <v>Mercsanics</v>
      </c>
      <c r="D9" s="57">
        <v>60</v>
      </c>
      <c r="E9" s="111">
        <v>60</v>
      </c>
      <c r="F9" s="112">
        <v>60</v>
      </c>
      <c r="G9" s="33"/>
      <c r="H9" s="34">
        <f t="shared" si="0"/>
        <v>0</v>
      </c>
      <c r="I9" s="34">
        <f t="shared" si="1"/>
        <v>60</v>
      </c>
      <c r="J9" s="34">
        <f t="shared" si="2"/>
        <v>0</v>
      </c>
      <c r="K9" s="34">
        <f t="shared" si="3"/>
        <v>60</v>
      </c>
      <c r="L9" s="34">
        <f t="shared" si="4"/>
        <v>0</v>
      </c>
      <c r="M9" s="34">
        <f t="shared" si="5"/>
        <v>60</v>
      </c>
      <c r="N9" s="34">
        <f t="shared" si="6"/>
        <v>0</v>
      </c>
      <c r="O9" s="34">
        <f t="shared" si="7"/>
        <v>60</v>
      </c>
      <c r="P9" s="34">
        <f t="shared" si="8"/>
        <v>60</v>
      </c>
      <c r="Q9" s="34">
        <f t="shared" si="9"/>
        <v>60</v>
      </c>
      <c r="R9" s="35">
        <f t="shared" si="10"/>
        <v>300</v>
      </c>
    </row>
    <row r="10" spans="1:18" s="36" customFormat="1" ht="15">
      <c r="A10" s="31">
        <v>8</v>
      </c>
      <c r="B10" s="32" t="str">
        <f>IF(Berechnung!B10="","",Berechnung!B10)</f>
        <v>Livia</v>
      </c>
      <c r="C10" s="32" t="str">
        <f>IF(Berechnung!C10="","",Berechnung!C10)</f>
        <v>Kaiser</v>
      </c>
      <c r="D10" s="57">
        <v>53</v>
      </c>
      <c r="E10" s="111">
        <v>53</v>
      </c>
      <c r="F10" s="112">
        <v>52</v>
      </c>
      <c r="G10" s="33"/>
      <c r="H10" s="34">
        <f t="shared" si="0"/>
        <v>0</v>
      </c>
      <c r="I10" s="34">
        <f t="shared" si="1"/>
        <v>53</v>
      </c>
      <c r="J10" s="34">
        <f t="shared" si="2"/>
        <v>1</v>
      </c>
      <c r="K10" s="34">
        <f t="shared" si="3"/>
        <v>52.5</v>
      </c>
      <c r="L10" s="34">
        <f t="shared" si="4"/>
        <v>1</v>
      </c>
      <c r="M10" s="34">
        <f t="shared" si="5"/>
        <v>52.5</v>
      </c>
      <c r="N10" s="34">
        <f t="shared" si="6"/>
        <v>0</v>
      </c>
      <c r="O10" s="34">
        <f t="shared" si="7"/>
        <v>53</v>
      </c>
      <c r="P10" s="34">
        <f t="shared" si="8"/>
        <v>53</v>
      </c>
      <c r="Q10" s="34">
        <f t="shared" si="9"/>
        <v>53</v>
      </c>
      <c r="R10" s="35">
        <f t="shared" si="10"/>
        <v>265</v>
      </c>
    </row>
    <row r="11" spans="1:18" s="36" customFormat="1" ht="15">
      <c r="A11" s="31">
        <v>9</v>
      </c>
      <c r="B11" s="32" t="str">
        <f>IF(Berechnung!B11="","",Berechnung!B11)</f>
        <v>Lara</v>
      </c>
      <c r="C11" s="32" t="str">
        <f>IF(Berechnung!C11="","",Berechnung!C11)</f>
        <v>Marschall</v>
      </c>
      <c r="D11" s="57">
        <v>55</v>
      </c>
      <c r="E11" s="111">
        <v>55</v>
      </c>
      <c r="F11" s="112">
        <v>56</v>
      </c>
      <c r="G11" s="33"/>
      <c r="H11" s="34">
        <f t="shared" si="0"/>
        <v>0</v>
      </c>
      <c r="I11" s="34">
        <f t="shared" si="1"/>
        <v>55</v>
      </c>
      <c r="J11" s="34">
        <f t="shared" si="2"/>
        <v>1</v>
      </c>
      <c r="K11" s="34">
        <f t="shared" si="3"/>
        <v>55.5</v>
      </c>
      <c r="L11" s="34">
        <f t="shared" si="4"/>
        <v>1</v>
      </c>
      <c r="M11" s="34">
        <f t="shared" si="5"/>
        <v>55.5</v>
      </c>
      <c r="N11" s="34">
        <f t="shared" si="6"/>
        <v>0</v>
      </c>
      <c r="O11" s="34">
        <f t="shared" si="7"/>
        <v>55</v>
      </c>
      <c r="P11" s="34">
        <f t="shared" si="8"/>
        <v>55.5</v>
      </c>
      <c r="Q11" s="34">
        <f t="shared" si="9"/>
        <v>55</v>
      </c>
      <c r="R11" s="35">
        <f t="shared" si="10"/>
        <v>275</v>
      </c>
    </row>
    <row r="12" spans="1:18" s="36" customFormat="1" ht="15">
      <c r="A12" s="31">
        <v>10</v>
      </c>
      <c r="B12" s="32" t="str">
        <f>IF(Berechnung!B12="","",Berechnung!B12)</f>
        <v>Dominik</v>
      </c>
      <c r="C12" s="32" t="str">
        <f>IF(Berechnung!C12="","",Berechnung!C12)</f>
        <v>Friedl</v>
      </c>
      <c r="D12" s="57">
        <v>67</v>
      </c>
      <c r="E12" s="111">
        <v>68</v>
      </c>
      <c r="F12" s="112">
        <v>68</v>
      </c>
      <c r="G12" s="33"/>
      <c r="H12" s="34">
        <f t="shared" si="0"/>
        <v>1</v>
      </c>
      <c r="I12" s="34">
        <f t="shared" si="1"/>
        <v>67.5</v>
      </c>
      <c r="J12" s="34">
        <f t="shared" si="2"/>
        <v>0</v>
      </c>
      <c r="K12" s="34">
        <f t="shared" si="3"/>
        <v>68</v>
      </c>
      <c r="L12" s="34">
        <f t="shared" si="4"/>
        <v>1</v>
      </c>
      <c r="M12" s="34">
        <f t="shared" si="5"/>
        <v>67.5</v>
      </c>
      <c r="N12" s="34">
        <f t="shared" si="6"/>
        <v>0</v>
      </c>
      <c r="O12" s="34">
        <f t="shared" si="7"/>
        <v>68</v>
      </c>
      <c r="P12" s="34">
        <f t="shared" si="8"/>
        <v>68</v>
      </c>
      <c r="Q12" s="34">
        <f t="shared" si="9"/>
        <v>68</v>
      </c>
      <c r="R12" s="35">
        <f t="shared" si="10"/>
        <v>340</v>
      </c>
    </row>
    <row r="13" spans="1:18" s="36" customFormat="1" ht="15">
      <c r="A13" s="31">
        <v>11</v>
      </c>
      <c r="B13" s="32" t="str">
        <f>IF(Berechnung!B13="","",Berechnung!B13)</f>
        <v>Jessica-Tiffany </v>
      </c>
      <c r="C13" s="32" t="str">
        <f>IF(Berechnung!C13="","",Berechnung!C13)</f>
        <v>Hann</v>
      </c>
      <c r="D13" s="57">
        <v>71</v>
      </c>
      <c r="E13" s="111">
        <v>70</v>
      </c>
      <c r="F13" s="112">
        <v>59</v>
      </c>
      <c r="G13" s="33"/>
      <c r="H13" s="34">
        <f t="shared" si="0"/>
        <v>1</v>
      </c>
      <c r="I13" s="34">
        <f t="shared" si="1"/>
        <v>70.5</v>
      </c>
      <c r="J13" s="34">
        <f t="shared" si="2"/>
        <v>11</v>
      </c>
      <c r="K13" s="34">
        <f t="shared" si="3"/>
        <v>64.5</v>
      </c>
      <c r="L13" s="34">
        <f t="shared" si="4"/>
        <v>12</v>
      </c>
      <c r="M13" s="34">
        <f t="shared" si="5"/>
        <v>65</v>
      </c>
      <c r="N13" s="34">
        <f t="shared" si="6"/>
        <v>1</v>
      </c>
      <c r="O13" s="34">
        <f t="shared" si="7"/>
        <v>70.5</v>
      </c>
      <c r="P13" s="34">
        <f t="shared" si="8"/>
        <v>70.5</v>
      </c>
      <c r="Q13" s="34">
        <f t="shared" si="9"/>
        <v>70.5</v>
      </c>
      <c r="R13" s="35">
        <f t="shared" si="10"/>
        <v>352.5</v>
      </c>
    </row>
    <row r="14" spans="1:18" s="36" customFormat="1" ht="15">
      <c r="A14" s="31">
        <v>12</v>
      </c>
      <c r="B14" s="32" t="str">
        <f>IF(Berechnung!B14="","",Berechnung!B14)</f>
        <v>Nina</v>
      </c>
      <c r="C14" s="32" t="str">
        <f>IF(Berechnung!C14="","",Berechnung!C14)</f>
        <v>Horvath</v>
      </c>
      <c r="D14" s="119">
        <v>74</v>
      </c>
      <c r="E14" s="119">
        <v>75</v>
      </c>
      <c r="F14" s="119">
        <v>74</v>
      </c>
      <c r="G14" s="33"/>
      <c r="H14" s="34">
        <f t="shared" si="0"/>
        <v>1</v>
      </c>
      <c r="I14" s="34">
        <f t="shared" si="1"/>
        <v>74.5</v>
      </c>
      <c r="J14" s="34">
        <f t="shared" si="2"/>
        <v>1</v>
      </c>
      <c r="K14" s="34">
        <f t="shared" si="3"/>
        <v>74.5</v>
      </c>
      <c r="L14" s="34">
        <f t="shared" si="4"/>
        <v>0</v>
      </c>
      <c r="M14" s="34">
        <f t="shared" si="5"/>
        <v>74</v>
      </c>
      <c r="N14" s="34">
        <f t="shared" si="6"/>
        <v>0</v>
      </c>
      <c r="O14" s="34">
        <f t="shared" si="7"/>
        <v>74</v>
      </c>
      <c r="P14" s="34">
        <f t="shared" si="8"/>
        <v>74.5</v>
      </c>
      <c r="Q14" s="34">
        <f t="shared" si="9"/>
        <v>74</v>
      </c>
      <c r="R14" s="35">
        <f t="shared" si="10"/>
        <v>370</v>
      </c>
    </row>
    <row r="15" spans="4:17" ht="15">
      <c r="D15" s="37"/>
      <c r="E15" s="37"/>
      <c r="F15" s="37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4:17" ht="15">
      <c r="D16" s="37"/>
      <c r="E16" s="37"/>
      <c r="F16" s="37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4:17" ht="15">
      <c r="D17" s="37"/>
      <c r="E17" s="37"/>
      <c r="F17" s="37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4:17" ht="15">
      <c r="D18" s="37"/>
      <c r="E18" s="37"/>
      <c r="F18" s="37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4:17" ht="15">
      <c r="D19" s="37"/>
      <c r="E19" s="37"/>
      <c r="F19" s="37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4:17" ht="15">
      <c r="D20" s="37"/>
      <c r="E20" s="37"/>
      <c r="F20" s="37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4:17" ht="15">
      <c r="D21" s="37"/>
      <c r="E21" s="37"/>
      <c r="F21" s="37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4:17" ht="15">
      <c r="D22" s="37"/>
      <c r="E22" s="37"/>
      <c r="F22" s="37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4:17" ht="15">
      <c r="D23" s="37"/>
      <c r="E23" s="37"/>
      <c r="F23" s="37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4:17" ht="15">
      <c r="D24" s="37"/>
      <c r="E24" s="37"/>
      <c r="F24" s="37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4:17" ht="15">
      <c r="D25" s="37"/>
      <c r="E25" s="37"/>
      <c r="F25" s="37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4:17" ht="15">
      <c r="D26" s="37"/>
      <c r="E26" s="37"/>
      <c r="F26" s="37"/>
      <c r="G26" s="37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4:17" ht="15">
      <c r="D27" s="37"/>
      <c r="E27" s="37"/>
      <c r="F27" s="37"/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4:17" ht="15">
      <c r="D28" s="37"/>
      <c r="E28" s="37"/>
      <c r="F28" s="37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4:17" ht="15">
      <c r="D29" s="37"/>
      <c r="E29" s="37"/>
      <c r="F29" s="37"/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4:17" ht="15">
      <c r="D30" s="37"/>
      <c r="E30" s="37"/>
      <c r="F30" s="37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4:17" ht="15">
      <c r="D31" s="37"/>
      <c r="E31" s="37"/>
      <c r="F31" s="37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4:17" ht="15">
      <c r="D32" s="37"/>
      <c r="E32" s="37"/>
      <c r="F32" s="37"/>
      <c r="G32" s="37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4:17" ht="15">
      <c r="D33" s="37"/>
      <c r="E33" s="37"/>
      <c r="F33" s="37"/>
      <c r="G33" s="37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4:17" ht="15">
      <c r="D34" s="37"/>
      <c r="E34" s="37"/>
      <c r="F34" s="37"/>
      <c r="G34" s="37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4:17" ht="15">
      <c r="D35" s="37"/>
      <c r="E35" s="37"/>
      <c r="F35" s="37"/>
      <c r="G35" s="37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4:17" ht="15">
      <c r="D36" s="37"/>
      <c r="E36" s="37"/>
      <c r="F36" s="37"/>
      <c r="G36" s="37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4:17" ht="15">
      <c r="D37" s="37"/>
      <c r="E37" s="37"/>
      <c r="F37" s="37"/>
      <c r="G37" s="37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4:17" ht="15">
      <c r="D38" s="37"/>
      <c r="E38" s="37"/>
      <c r="F38" s="37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4:17" ht="15">
      <c r="D39" s="37"/>
      <c r="E39" s="37"/>
      <c r="F39" s="37"/>
      <c r="G39" s="37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4:17" ht="15">
      <c r="D40" s="37"/>
      <c r="E40" s="37"/>
      <c r="F40" s="37"/>
      <c r="G40" s="37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4:17" ht="15">
      <c r="D41" s="37"/>
      <c r="E41" s="37"/>
      <c r="F41" s="37"/>
      <c r="G41" s="37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8:17" ht="15"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8:17" ht="15"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8:17" ht="15"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8:17" ht="15"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8:17" ht="15"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8:17" ht="15"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8:17" ht="15"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8:17" ht="15"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8:17" ht="15"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8:17" ht="15"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8:17" ht="15"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8:17" ht="15"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8:17" ht="15"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8:17" ht="15"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8:17" ht="15"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8:17" ht="15"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8:17" ht="15"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8:17" ht="15"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8:17" ht="15"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8:17" ht="15"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8:17" ht="15"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8:17" ht="15"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8:17" ht="15"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8:17" ht="15"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8:17" ht="15"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8:17" ht="15"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8:17" ht="15"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8:17" ht="15"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8:17" ht="15"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8:17" ht="15"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8:17" ht="15"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8:17" ht="15">
      <c r="H73" s="40"/>
      <c r="I73" s="40"/>
      <c r="J73" s="40"/>
      <c r="K73" s="40"/>
      <c r="L73" s="40"/>
      <c r="M73" s="40"/>
      <c r="N73" s="40"/>
      <c r="O73" s="40"/>
      <c r="P73" s="40"/>
      <c r="Q73" s="40"/>
    </row>
    <row r="74" spans="8:17" ht="15"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8:17" ht="15"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8:17" ht="15"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8:17" ht="15"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8:17" ht="15"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8:17" ht="15">
      <c r="H79" s="40"/>
      <c r="I79" s="40"/>
      <c r="J79" s="40"/>
      <c r="K79" s="40"/>
      <c r="L79" s="40"/>
      <c r="M79" s="40"/>
      <c r="N79" s="40"/>
      <c r="O79" s="40"/>
      <c r="P79" s="40"/>
      <c r="Q79" s="40"/>
    </row>
    <row r="80" spans="8:17" ht="15"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8:17" ht="15"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8:17" ht="15">
      <c r="H82" s="40"/>
      <c r="I82" s="40"/>
      <c r="J82" s="40"/>
      <c r="K82" s="40"/>
      <c r="L82" s="40"/>
      <c r="M82" s="40"/>
      <c r="N82" s="40"/>
      <c r="O82" s="40"/>
      <c r="P82" s="40"/>
      <c r="Q82" s="40"/>
    </row>
    <row r="83" spans="8:17" ht="15"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8:17" ht="15"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8:17" ht="15"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8:17" ht="15"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8:17" ht="15"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8:17" ht="15">
      <c r="H88" s="40"/>
      <c r="I88" s="40"/>
      <c r="J88" s="40"/>
      <c r="K88" s="40"/>
      <c r="L88" s="40"/>
      <c r="M88" s="40"/>
      <c r="N88" s="40"/>
      <c r="O88" s="40"/>
      <c r="P88" s="40"/>
      <c r="Q88" s="40"/>
    </row>
    <row r="89" spans="8:17" ht="15">
      <c r="H89" s="40"/>
      <c r="I89" s="40"/>
      <c r="J89" s="40"/>
      <c r="K89" s="40"/>
      <c r="L89" s="40"/>
      <c r="M89" s="40"/>
      <c r="N89" s="40"/>
      <c r="O89" s="40"/>
      <c r="P89" s="40"/>
      <c r="Q89" s="40"/>
    </row>
    <row r="90" spans="8:17" ht="15">
      <c r="H90" s="40"/>
      <c r="I90" s="40"/>
      <c r="J90" s="40"/>
      <c r="K90" s="40"/>
      <c r="L90" s="40"/>
      <c r="M90" s="40"/>
      <c r="N90" s="40"/>
      <c r="O90" s="40"/>
      <c r="P90" s="40"/>
      <c r="Q90" s="40"/>
    </row>
    <row r="91" spans="8:17" ht="15"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8:17" ht="15"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8:17" ht="15">
      <c r="H93" s="40"/>
      <c r="I93" s="40"/>
      <c r="J93" s="40"/>
      <c r="K93" s="40"/>
      <c r="L93" s="40"/>
      <c r="M93" s="40"/>
      <c r="N93" s="40"/>
      <c r="O93" s="40"/>
      <c r="P93" s="40"/>
      <c r="Q93" s="40"/>
    </row>
    <row r="94" spans="8:17" ht="15">
      <c r="H94" s="40"/>
      <c r="I94" s="40"/>
      <c r="J94" s="40"/>
      <c r="K94" s="40"/>
      <c r="L94" s="40"/>
      <c r="M94" s="40"/>
      <c r="N94" s="40"/>
      <c r="O94" s="40"/>
      <c r="P94" s="40"/>
      <c r="Q94" s="40"/>
    </row>
    <row r="95" spans="8:17" ht="15">
      <c r="H95" s="40"/>
      <c r="I95" s="40"/>
      <c r="J95" s="40"/>
      <c r="K95" s="40"/>
      <c r="L95" s="40"/>
      <c r="M95" s="40"/>
      <c r="N95" s="40"/>
      <c r="O95" s="40"/>
      <c r="P95" s="40"/>
      <c r="Q95" s="40"/>
    </row>
    <row r="96" spans="8:17" ht="15"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8:17" ht="15">
      <c r="H97" s="40"/>
      <c r="I97" s="40"/>
      <c r="J97" s="40"/>
      <c r="K97" s="40"/>
      <c r="L97" s="40"/>
      <c r="M97" s="40"/>
      <c r="N97" s="40"/>
      <c r="O97" s="40"/>
      <c r="P97" s="40"/>
      <c r="Q97" s="40"/>
    </row>
    <row r="98" spans="8:17" ht="15"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8:17" ht="15">
      <c r="H99" s="40"/>
      <c r="I99" s="40"/>
      <c r="J99" s="40"/>
      <c r="K99" s="40"/>
      <c r="L99" s="40"/>
      <c r="M99" s="40"/>
      <c r="N99" s="40"/>
      <c r="O99" s="40"/>
      <c r="P99" s="40"/>
      <c r="Q99" s="40"/>
    </row>
    <row r="100" spans="8:17" ht="15">
      <c r="H100" s="40"/>
      <c r="I100" s="40"/>
      <c r="J100" s="40"/>
      <c r="K100" s="40"/>
      <c r="L100" s="40"/>
      <c r="M100" s="40"/>
      <c r="N100" s="40"/>
      <c r="O100" s="40"/>
      <c r="P100" s="40"/>
      <c r="Q100" s="40"/>
    </row>
    <row r="101" spans="8:17" ht="15">
      <c r="H101" s="40"/>
      <c r="I101" s="40"/>
      <c r="J101" s="40"/>
      <c r="K101" s="40"/>
      <c r="L101" s="40"/>
      <c r="M101" s="40"/>
      <c r="N101" s="40"/>
      <c r="O101" s="40"/>
      <c r="P101" s="40"/>
      <c r="Q101" s="40"/>
    </row>
    <row r="102" spans="8:17" ht="15">
      <c r="H102" s="40"/>
      <c r="I102" s="40"/>
      <c r="J102" s="40"/>
      <c r="K102" s="40"/>
      <c r="L102" s="40"/>
      <c r="M102" s="40"/>
      <c r="N102" s="40"/>
      <c r="O102" s="40"/>
      <c r="P102" s="40"/>
      <c r="Q102" s="40"/>
    </row>
    <row r="103" spans="8:17" ht="15"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8:17" ht="15">
      <c r="H104" s="40"/>
      <c r="I104" s="40"/>
      <c r="J104" s="40"/>
      <c r="K104" s="40"/>
      <c r="L104" s="40"/>
      <c r="M104" s="40"/>
      <c r="N104" s="40"/>
      <c r="O104" s="40"/>
      <c r="P104" s="40"/>
      <c r="Q104" s="40"/>
    </row>
    <row r="105" spans="8:17" ht="15">
      <c r="H105" s="40"/>
      <c r="I105" s="40"/>
      <c r="J105" s="40"/>
      <c r="K105" s="40"/>
      <c r="L105" s="40"/>
      <c r="M105" s="40"/>
      <c r="N105" s="40"/>
      <c r="O105" s="40"/>
      <c r="P105" s="40"/>
      <c r="Q105" s="40"/>
    </row>
    <row r="106" spans="8:17" ht="15">
      <c r="H106" s="40"/>
      <c r="I106" s="40"/>
      <c r="J106" s="40"/>
      <c r="K106" s="40"/>
      <c r="L106" s="40"/>
      <c r="M106" s="40"/>
      <c r="N106" s="40"/>
      <c r="O106" s="40"/>
      <c r="P106" s="40"/>
      <c r="Q106" s="40"/>
    </row>
    <row r="107" spans="8:17" ht="15">
      <c r="H107" s="40"/>
      <c r="I107" s="40"/>
      <c r="J107" s="40"/>
      <c r="K107" s="40"/>
      <c r="L107" s="40"/>
      <c r="M107" s="40"/>
      <c r="N107" s="40"/>
      <c r="O107" s="40"/>
      <c r="P107" s="40"/>
      <c r="Q107" s="40"/>
    </row>
    <row r="108" spans="8:17" ht="15"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8:17" ht="15"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8:17" ht="15"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8:17" ht="15"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8:17" ht="15"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8:17" ht="15"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8:17" ht="15">
      <c r="H114" s="40"/>
      <c r="I114" s="40"/>
      <c r="J114" s="40"/>
      <c r="K114" s="40"/>
      <c r="L114" s="40"/>
      <c r="M114" s="40"/>
      <c r="N114" s="40"/>
      <c r="O114" s="40"/>
      <c r="P114" s="40"/>
      <c r="Q114" s="40"/>
    </row>
    <row r="115" spans="8:17" ht="15"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8:17" ht="15"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8:17" ht="15"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8:17" ht="15"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8:17" ht="15"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8:17" ht="15"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8:17" ht="15">
      <c r="H121" s="40"/>
      <c r="I121" s="40"/>
      <c r="J121" s="40"/>
      <c r="K121" s="40"/>
      <c r="L121" s="40"/>
      <c r="M121" s="40"/>
      <c r="N121" s="40"/>
      <c r="O121" s="40"/>
      <c r="P121" s="40"/>
      <c r="Q121" s="40"/>
    </row>
    <row r="122" spans="8:17" ht="15"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8:17" ht="15"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8:17" ht="15"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8:17" ht="15"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8:17" ht="15"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8:17" ht="15">
      <c r="H127" s="40"/>
      <c r="I127" s="40"/>
      <c r="J127" s="40"/>
      <c r="K127" s="40"/>
      <c r="L127" s="40"/>
      <c r="M127" s="40"/>
      <c r="N127" s="40"/>
      <c r="O127" s="40"/>
      <c r="P127" s="40"/>
      <c r="Q127" s="40"/>
    </row>
    <row r="128" spans="8:17" ht="15">
      <c r="H128" s="40"/>
      <c r="I128" s="40"/>
      <c r="J128" s="40"/>
      <c r="K128" s="40"/>
      <c r="L128" s="40"/>
      <c r="M128" s="40"/>
      <c r="N128" s="40"/>
      <c r="O128" s="40"/>
      <c r="P128" s="40"/>
      <c r="Q128" s="40"/>
    </row>
    <row r="129" spans="8:17" ht="15">
      <c r="H129" s="40"/>
      <c r="I129" s="40"/>
      <c r="J129" s="40"/>
      <c r="K129" s="40"/>
      <c r="L129" s="40"/>
      <c r="M129" s="40"/>
      <c r="N129" s="40"/>
      <c r="O129" s="40"/>
      <c r="P129" s="40"/>
      <c r="Q129" s="40"/>
    </row>
    <row r="130" spans="8:17" ht="15">
      <c r="H130" s="40"/>
      <c r="I130" s="40"/>
      <c r="J130" s="40"/>
      <c r="K130" s="40"/>
      <c r="L130" s="40"/>
      <c r="M130" s="40"/>
      <c r="N130" s="40"/>
      <c r="O130" s="40"/>
      <c r="P130" s="40"/>
      <c r="Q130" s="40"/>
    </row>
    <row r="131" spans="8:17" ht="15">
      <c r="H131" s="40"/>
      <c r="I131" s="40"/>
      <c r="J131" s="40"/>
      <c r="K131" s="40"/>
      <c r="L131" s="40"/>
      <c r="M131" s="40"/>
      <c r="N131" s="40"/>
      <c r="O131" s="40"/>
      <c r="P131" s="40"/>
      <c r="Q131" s="40"/>
    </row>
    <row r="132" spans="8:17" ht="15">
      <c r="H132" s="40"/>
      <c r="I132" s="40"/>
      <c r="J132" s="40"/>
      <c r="K132" s="40"/>
      <c r="L132" s="40"/>
      <c r="M132" s="40"/>
      <c r="N132" s="40"/>
      <c r="O132" s="40"/>
      <c r="P132" s="40"/>
      <c r="Q132" s="40"/>
    </row>
    <row r="133" spans="8:17" ht="15">
      <c r="H133" s="40"/>
      <c r="I133" s="40"/>
      <c r="J133" s="40"/>
      <c r="K133" s="40"/>
      <c r="L133" s="40"/>
      <c r="M133" s="40"/>
      <c r="N133" s="40"/>
      <c r="O133" s="40"/>
      <c r="P133" s="40"/>
      <c r="Q133" s="40"/>
    </row>
    <row r="134" spans="8:17" ht="15">
      <c r="H134" s="40"/>
      <c r="I134" s="40"/>
      <c r="J134" s="40"/>
      <c r="K134" s="40"/>
      <c r="L134" s="40"/>
      <c r="M134" s="40"/>
      <c r="N134" s="40"/>
      <c r="O134" s="40"/>
      <c r="P134" s="40"/>
      <c r="Q134" s="40"/>
    </row>
    <row r="135" spans="8:17" ht="15">
      <c r="H135" s="40"/>
      <c r="I135" s="40"/>
      <c r="J135" s="40"/>
      <c r="K135" s="40"/>
      <c r="L135" s="40"/>
      <c r="M135" s="40"/>
      <c r="N135" s="40"/>
      <c r="O135" s="40"/>
      <c r="P135" s="40"/>
      <c r="Q135" s="40"/>
    </row>
    <row r="136" spans="8:17" ht="15">
      <c r="H136" s="40"/>
      <c r="I136" s="40"/>
      <c r="J136" s="40"/>
      <c r="K136" s="40"/>
      <c r="L136" s="40"/>
      <c r="M136" s="40"/>
      <c r="N136" s="40"/>
      <c r="O136" s="40"/>
      <c r="P136" s="40"/>
      <c r="Q136" s="40"/>
    </row>
    <row r="137" spans="8:17" ht="15">
      <c r="H137" s="40"/>
      <c r="I137" s="40"/>
      <c r="J137" s="40"/>
      <c r="K137" s="40"/>
      <c r="L137" s="40"/>
      <c r="M137" s="40"/>
      <c r="N137" s="40"/>
      <c r="O137" s="40"/>
      <c r="P137" s="40"/>
      <c r="Q137" s="40"/>
    </row>
    <row r="138" spans="8:17" ht="15">
      <c r="H138" s="40"/>
      <c r="I138" s="40"/>
      <c r="J138" s="40"/>
      <c r="K138" s="40"/>
      <c r="L138" s="40"/>
      <c r="M138" s="40"/>
      <c r="N138" s="40"/>
      <c r="O138" s="40"/>
      <c r="P138" s="40"/>
      <c r="Q138" s="40"/>
    </row>
    <row r="139" spans="8:17" ht="15">
      <c r="H139" s="40"/>
      <c r="I139" s="40"/>
      <c r="J139" s="40"/>
      <c r="K139" s="40"/>
      <c r="L139" s="40"/>
      <c r="M139" s="40"/>
      <c r="N139" s="40"/>
      <c r="O139" s="40"/>
      <c r="P139" s="40"/>
      <c r="Q139" s="40"/>
    </row>
  </sheetData>
  <sheetProtection/>
  <protectedRanges>
    <protectedRange sqref="G3:G14" name="Speed 30 sec"/>
    <protectedRange password="CF7A" sqref="D3:F14" name="Speed 30 sec_1_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R139"/>
  <sheetViews>
    <sheetView zoomScalePageLayoutView="0" workbookViewId="0" topLeftCell="A1">
      <selection activeCell="G20" sqref="G20"/>
    </sheetView>
  </sheetViews>
  <sheetFormatPr defaultColWidth="11.421875" defaultRowHeight="15"/>
  <cols>
    <col min="1" max="1" width="3.57421875" style="16" bestFit="1" customWidth="1"/>
    <col min="2" max="3" width="11.421875" style="17" customWidth="1"/>
    <col min="4" max="7" width="7.57421875" style="39" customWidth="1"/>
    <col min="8" max="8" width="6.28125" style="37" bestFit="1" customWidth="1"/>
    <col min="9" max="9" width="7.8515625" style="37" bestFit="1" customWidth="1"/>
    <col min="10" max="10" width="6.28125" style="37" bestFit="1" customWidth="1"/>
    <col min="11" max="11" width="7.8515625" style="37" bestFit="1" customWidth="1"/>
    <col min="12" max="12" width="6.28125" style="37" bestFit="1" customWidth="1"/>
    <col min="13" max="13" width="7.8515625" style="37" bestFit="1" customWidth="1"/>
    <col min="14" max="14" width="8.8515625" style="37" bestFit="1" customWidth="1"/>
    <col min="15" max="15" width="7.8515625" style="37" bestFit="1" customWidth="1"/>
    <col min="16" max="16" width="9.421875" style="37" bestFit="1" customWidth="1"/>
    <col min="17" max="17" width="7.8515625" style="37" bestFit="1" customWidth="1"/>
    <col min="18" max="18" width="10.140625" style="23" bestFit="1" customWidth="1"/>
    <col min="19" max="16384" width="11.421875" style="17" customWidth="1"/>
  </cols>
  <sheetData>
    <row r="1" spans="4:17" ht="15">
      <c r="D1" s="18"/>
      <c r="E1" s="19"/>
      <c r="F1" s="20"/>
      <c r="G1" s="21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8" ht="15">
      <c r="A2" s="24" t="s">
        <v>4</v>
      </c>
      <c r="B2" s="25" t="s">
        <v>5</v>
      </c>
      <c r="C2" s="25" t="s">
        <v>6</v>
      </c>
      <c r="D2" s="26" t="s">
        <v>14</v>
      </c>
      <c r="E2" s="27" t="s">
        <v>15</v>
      </c>
      <c r="F2" s="28" t="s">
        <v>16</v>
      </c>
      <c r="G2" s="29" t="s">
        <v>13</v>
      </c>
      <c r="H2" s="30" t="s">
        <v>59</v>
      </c>
      <c r="I2" s="30" t="s">
        <v>17</v>
      </c>
      <c r="J2" s="30" t="s">
        <v>60</v>
      </c>
      <c r="K2" s="30" t="s">
        <v>18</v>
      </c>
      <c r="L2" s="30" t="s">
        <v>61</v>
      </c>
      <c r="M2" s="30" t="s">
        <v>19</v>
      </c>
      <c r="N2" s="30" t="s">
        <v>20</v>
      </c>
      <c r="O2" s="30" t="s">
        <v>9</v>
      </c>
      <c r="P2" s="30" t="s">
        <v>21</v>
      </c>
      <c r="Q2" s="30" t="s">
        <v>9</v>
      </c>
      <c r="R2" s="30" t="s">
        <v>10</v>
      </c>
    </row>
    <row r="3" spans="1:18" s="36" customFormat="1" ht="15">
      <c r="A3" s="31">
        <v>1</v>
      </c>
      <c r="B3" s="32" t="str">
        <f>IF(Berechnung!B3="","",Berechnung!B3)</f>
        <v>Sophie</v>
      </c>
      <c r="C3" s="32" t="str">
        <f>IF(Berechnung!C3="","",Berechnung!C3)</f>
        <v>Peterschelka</v>
      </c>
      <c r="D3" s="57">
        <v>285</v>
      </c>
      <c r="E3" s="111">
        <v>286</v>
      </c>
      <c r="F3" s="112">
        <v>286</v>
      </c>
      <c r="G3" s="33"/>
      <c r="H3" s="34">
        <f aca="true" t="shared" si="0" ref="H3:H14">IF((D3-E3)&lt;0,(D3-E3)*-1,D3-E3)</f>
        <v>1</v>
      </c>
      <c r="I3" s="34">
        <f aca="true" t="shared" si="1" ref="I3:I14">AVERAGE(D3:E3)</f>
        <v>285.5</v>
      </c>
      <c r="J3" s="34">
        <f aca="true" t="shared" si="2" ref="J3:J14">IF((E3-F3)&lt;0,(E3-F3)*-1,E3-F3)</f>
        <v>0</v>
      </c>
      <c r="K3" s="34">
        <f aca="true" t="shared" si="3" ref="K3:K14">AVERAGE(E3:F3)</f>
        <v>286</v>
      </c>
      <c r="L3" s="34">
        <f aca="true" t="shared" si="4" ref="L3:L14">IF((D3-F3)&lt;0,(D3-F3)*-1,D3-F3)</f>
        <v>1</v>
      </c>
      <c r="M3" s="34">
        <f aca="true" t="shared" si="5" ref="M3:M14">AVERAGE(F3,D3)</f>
        <v>285.5</v>
      </c>
      <c r="N3" s="34">
        <f>MIN(H3,J3,L3)</f>
        <v>0</v>
      </c>
      <c r="O3" s="34">
        <f>IF(OR(H3=N3),I3,IF(OR(J3=N3),K3,M3))</f>
        <v>286</v>
      </c>
      <c r="P3" s="34">
        <f>MAX(I3,K3,M3)</f>
        <v>286</v>
      </c>
      <c r="Q3" s="34">
        <f>IF(OR(H3=0,J3=0,L3=0),O3,IF(OR(H3=J3,J3=L3,H3=L3),P3,O3))</f>
        <v>286</v>
      </c>
      <c r="R3" s="35">
        <f>(Q3-G3)</f>
        <v>286</v>
      </c>
    </row>
    <row r="4" spans="1:18" s="36" customFormat="1" ht="15">
      <c r="A4" s="31">
        <v>2</v>
      </c>
      <c r="B4" s="32" t="str">
        <f>IF(Berechnung!B4="","",Berechnung!B4)</f>
        <v>Katharina</v>
      </c>
      <c r="C4" s="32" t="str">
        <f>IF(Berechnung!C4="","",Berechnung!C4)</f>
        <v>Krenn</v>
      </c>
      <c r="D4" s="57">
        <v>265</v>
      </c>
      <c r="E4" s="119">
        <v>264</v>
      </c>
      <c r="F4" s="112">
        <v>263</v>
      </c>
      <c r="G4" s="33"/>
      <c r="H4" s="34">
        <f t="shared" si="0"/>
        <v>1</v>
      </c>
      <c r="I4" s="34">
        <f t="shared" si="1"/>
        <v>264.5</v>
      </c>
      <c r="J4" s="34">
        <f t="shared" si="2"/>
        <v>1</v>
      </c>
      <c r="K4" s="34">
        <f t="shared" si="3"/>
        <v>263.5</v>
      </c>
      <c r="L4" s="34">
        <f t="shared" si="4"/>
        <v>2</v>
      </c>
      <c r="M4" s="34">
        <f t="shared" si="5"/>
        <v>264</v>
      </c>
      <c r="N4" s="34">
        <f aca="true" t="shared" si="6" ref="N4:N14">MIN(H4,J4,L4)</f>
        <v>1</v>
      </c>
      <c r="O4" s="34">
        <f aca="true" t="shared" si="7" ref="O4:O14">IF(OR(H4=N4),I4,IF(OR(J4=N4),K4,M4))</f>
        <v>264.5</v>
      </c>
      <c r="P4" s="34">
        <f aca="true" t="shared" si="8" ref="P4:P14">MAX(I4,K4,M4)</f>
        <v>264.5</v>
      </c>
      <c r="Q4" s="34">
        <f aca="true" t="shared" si="9" ref="Q4:Q14">IF(OR(H4=0,J4=0,L4=0),O4,IF(OR(H4=J4,J4=L4,H4=L4),P4,O4))</f>
        <v>264.5</v>
      </c>
      <c r="R4" s="35">
        <f aca="true" t="shared" si="10" ref="R4:R14">(Q4-G4)</f>
        <v>264.5</v>
      </c>
    </row>
    <row r="5" spans="1:18" s="36" customFormat="1" ht="15">
      <c r="A5" s="31">
        <v>3</v>
      </c>
      <c r="B5" s="32" t="str">
        <f>IF(Berechnung!B5="","",Berechnung!B5)</f>
        <v>Sophie</v>
      </c>
      <c r="C5" s="32" t="str">
        <f>IF(Berechnung!C5="","",Berechnung!C5)</f>
        <v>Gföller</v>
      </c>
      <c r="D5" s="57">
        <v>256</v>
      </c>
      <c r="E5" s="111">
        <v>255</v>
      </c>
      <c r="F5" s="112">
        <v>256</v>
      </c>
      <c r="G5" s="33"/>
      <c r="H5" s="34">
        <f t="shared" si="0"/>
        <v>1</v>
      </c>
      <c r="I5" s="34">
        <f t="shared" si="1"/>
        <v>255.5</v>
      </c>
      <c r="J5" s="34">
        <f t="shared" si="2"/>
        <v>1</v>
      </c>
      <c r="K5" s="34">
        <f t="shared" si="3"/>
        <v>255.5</v>
      </c>
      <c r="L5" s="34">
        <f t="shared" si="4"/>
        <v>0</v>
      </c>
      <c r="M5" s="34">
        <f t="shared" si="5"/>
        <v>256</v>
      </c>
      <c r="N5" s="34">
        <f t="shared" si="6"/>
        <v>0</v>
      </c>
      <c r="O5" s="34">
        <f t="shared" si="7"/>
        <v>256</v>
      </c>
      <c r="P5" s="34">
        <f t="shared" si="8"/>
        <v>256</v>
      </c>
      <c r="Q5" s="34">
        <f t="shared" si="9"/>
        <v>256</v>
      </c>
      <c r="R5" s="35">
        <f t="shared" si="10"/>
        <v>256</v>
      </c>
    </row>
    <row r="6" spans="1:18" s="36" customFormat="1" ht="15">
      <c r="A6" s="31">
        <v>4</v>
      </c>
      <c r="B6" s="32" t="str">
        <f>IF(Berechnung!B6="","",Berechnung!B6)</f>
        <v>Cora</v>
      </c>
      <c r="C6" s="32" t="str">
        <f>IF(Berechnung!C6="","",Berechnung!C6)</f>
        <v>Horvath</v>
      </c>
      <c r="D6" s="57">
        <v>325</v>
      </c>
      <c r="E6" s="111">
        <v>326</v>
      </c>
      <c r="F6" s="112">
        <v>326</v>
      </c>
      <c r="G6" s="33"/>
      <c r="H6" s="34">
        <f t="shared" si="0"/>
        <v>1</v>
      </c>
      <c r="I6" s="34">
        <f t="shared" si="1"/>
        <v>325.5</v>
      </c>
      <c r="J6" s="34">
        <f t="shared" si="2"/>
        <v>0</v>
      </c>
      <c r="K6" s="34">
        <f t="shared" si="3"/>
        <v>326</v>
      </c>
      <c r="L6" s="34">
        <f t="shared" si="4"/>
        <v>1</v>
      </c>
      <c r="M6" s="34">
        <f t="shared" si="5"/>
        <v>325.5</v>
      </c>
      <c r="N6" s="34">
        <f t="shared" si="6"/>
        <v>0</v>
      </c>
      <c r="O6" s="34">
        <f t="shared" si="7"/>
        <v>326</v>
      </c>
      <c r="P6" s="34">
        <f t="shared" si="8"/>
        <v>326</v>
      </c>
      <c r="Q6" s="34">
        <f t="shared" si="9"/>
        <v>326</v>
      </c>
      <c r="R6" s="35">
        <f t="shared" si="10"/>
        <v>326</v>
      </c>
    </row>
    <row r="7" spans="1:18" s="36" customFormat="1" ht="15">
      <c r="A7" s="31">
        <v>5</v>
      </c>
      <c r="B7" s="32" t="str">
        <f>IF(Berechnung!B7="","",Berechnung!B7)</f>
        <v>Marlene</v>
      </c>
      <c r="C7" s="32" t="str">
        <f>IF(Berechnung!C7="","",Berechnung!C7)</f>
        <v>Schuecker</v>
      </c>
      <c r="D7" s="57">
        <v>274</v>
      </c>
      <c r="E7" s="111">
        <v>273</v>
      </c>
      <c r="F7" s="112">
        <v>273</v>
      </c>
      <c r="G7" s="33"/>
      <c r="H7" s="34">
        <f t="shared" si="0"/>
        <v>1</v>
      </c>
      <c r="I7" s="34">
        <f t="shared" si="1"/>
        <v>273.5</v>
      </c>
      <c r="J7" s="34">
        <f t="shared" si="2"/>
        <v>0</v>
      </c>
      <c r="K7" s="34">
        <f t="shared" si="3"/>
        <v>273</v>
      </c>
      <c r="L7" s="34">
        <f t="shared" si="4"/>
        <v>1</v>
      </c>
      <c r="M7" s="34">
        <f t="shared" si="5"/>
        <v>273.5</v>
      </c>
      <c r="N7" s="34">
        <f t="shared" si="6"/>
        <v>0</v>
      </c>
      <c r="O7" s="34">
        <f t="shared" si="7"/>
        <v>273</v>
      </c>
      <c r="P7" s="34">
        <f t="shared" si="8"/>
        <v>273.5</v>
      </c>
      <c r="Q7" s="34">
        <f t="shared" si="9"/>
        <v>273</v>
      </c>
      <c r="R7" s="35">
        <f t="shared" si="10"/>
        <v>273</v>
      </c>
    </row>
    <row r="8" spans="1:18" s="36" customFormat="1" ht="15">
      <c r="A8" s="31">
        <v>6</v>
      </c>
      <c r="B8" s="32" t="str">
        <f>IF(Berechnung!B8="","",Berechnung!B8)</f>
        <v>Celina</v>
      </c>
      <c r="C8" s="32" t="str">
        <f>IF(Berechnung!C8="","",Berechnung!C8)</f>
        <v>Hochmuth</v>
      </c>
      <c r="D8" s="57">
        <v>260</v>
      </c>
      <c r="E8" s="111">
        <v>260</v>
      </c>
      <c r="F8" s="112">
        <v>260</v>
      </c>
      <c r="G8" s="33"/>
      <c r="H8" s="34">
        <f t="shared" si="0"/>
        <v>0</v>
      </c>
      <c r="I8" s="34">
        <f t="shared" si="1"/>
        <v>260</v>
      </c>
      <c r="J8" s="34">
        <f t="shared" si="2"/>
        <v>0</v>
      </c>
      <c r="K8" s="34">
        <f t="shared" si="3"/>
        <v>260</v>
      </c>
      <c r="L8" s="34">
        <f t="shared" si="4"/>
        <v>0</v>
      </c>
      <c r="M8" s="34">
        <f t="shared" si="5"/>
        <v>260</v>
      </c>
      <c r="N8" s="34">
        <f t="shared" si="6"/>
        <v>0</v>
      </c>
      <c r="O8" s="34">
        <f t="shared" si="7"/>
        <v>260</v>
      </c>
      <c r="P8" s="34">
        <f t="shared" si="8"/>
        <v>260</v>
      </c>
      <c r="Q8" s="34">
        <f t="shared" si="9"/>
        <v>260</v>
      </c>
      <c r="R8" s="35">
        <f t="shared" si="10"/>
        <v>260</v>
      </c>
    </row>
    <row r="9" spans="1:18" s="36" customFormat="1" ht="15">
      <c r="A9" s="31">
        <v>7</v>
      </c>
      <c r="B9" s="32" t="str">
        <f>IF(Berechnung!B9="","",Berechnung!B9)</f>
        <v>Clea</v>
      </c>
      <c r="C9" s="32" t="str">
        <f>IF(Berechnung!C9="","",Berechnung!C9)</f>
        <v>Mercsanics</v>
      </c>
      <c r="D9" s="57">
        <v>272</v>
      </c>
      <c r="E9" s="111">
        <v>272</v>
      </c>
      <c r="F9" s="112">
        <v>271</v>
      </c>
      <c r="G9" s="33"/>
      <c r="H9" s="34">
        <f t="shared" si="0"/>
        <v>0</v>
      </c>
      <c r="I9" s="34">
        <f t="shared" si="1"/>
        <v>272</v>
      </c>
      <c r="J9" s="34">
        <f t="shared" si="2"/>
        <v>1</v>
      </c>
      <c r="K9" s="34">
        <f t="shared" si="3"/>
        <v>271.5</v>
      </c>
      <c r="L9" s="34">
        <f t="shared" si="4"/>
        <v>1</v>
      </c>
      <c r="M9" s="34">
        <f t="shared" si="5"/>
        <v>271.5</v>
      </c>
      <c r="N9" s="34">
        <f t="shared" si="6"/>
        <v>0</v>
      </c>
      <c r="O9" s="34">
        <f t="shared" si="7"/>
        <v>272</v>
      </c>
      <c r="P9" s="34">
        <f t="shared" si="8"/>
        <v>272</v>
      </c>
      <c r="Q9" s="34">
        <f t="shared" si="9"/>
        <v>272</v>
      </c>
      <c r="R9" s="35">
        <f t="shared" si="10"/>
        <v>272</v>
      </c>
    </row>
    <row r="10" spans="1:18" s="36" customFormat="1" ht="15">
      <c r="A10" s="31">
        <v>8</v>
      </c>
      <c r="B10" s="32" t="str">
        <f>IF(Berechnung!B10="","",Berechnung!B10)</f>
        <v>Livia</v>
      </c>
      <c r="C10" s="32" t="str">
        <f>IF(Berechnung!C10="","",Berechnung!C10)</f>
        <v>Kaiser</v>
      </c>
      <c r="D10" s="57">
        <v>261</v>
      </c>
      <c r="E10" s="111">
        <v>260</v>
      </c>
      <c r="F10" s="112">
        <v>259</v>
      </c>
      <c r="G10" s="33"/>
      <c r="H10" s="34">
        <f t="shared" si="0"/>
        <v>1</v>
      </c>
      <c r="I10" s="34">
        <f t="shared" si="1"/>
        <v>260.5</v>
      </c>
      <c r="J10" s="34">
        <f t="shared" si="2"/>
        <v>1</v>
      </c>
      <c r="K10" s="34">
        <f t="shared" si="3"/>
        <v>259.5</v>
      </c>
      <c r="L10" s="34">
        <f t="shared" si="4"/>
        <v>2</v>
      </c>
      <c r="M10" s="34">
        <f t="shared" si="5"/>
        <v>260</v>
      </c>
      <c r="N10" s="34">
        <f t="shared" si="6"/>
        <v>1</v>
      </c>
      <c r="O10" s="34">
        <f t="shared" si="7"/>
        <v>260.5</v>
      </c>
      <c r="P10" s="34">
        <f t="shared" si="8"/>
        <v>260.5</v>
      </c>
      <c r="Q10" s="34">
        <f t="shared" si="9"/>
        <v>260.5</v>
      </c>
      <c r="R10" s="35">
        <f t="shared" si="10"/>
        <v>260.5</v>
      </c>
    </row>
    <row r="11" spans="1:18" s="36" customFormat="1" ht="15">
      <c r="A11" s="31">
        <v>9</v>
      </c>
      <c r="B11" s="32" t="str">
        <f>IF(Berechnung!B11="","",Berechnung!B11)</f>
        <v>Lara</v>
      </c>
      <c r="C11" s="32" t="str">
        <f>IF(Berechnung!C11="","",Berechnung!C11)</f>
        <v>Marschall</v>
      </c>
      <c r="D11" s="57">
        <v>318</v>
      </c>
      <c r="E11" s="111">
        <v>318</v>
      </c>
      <c r="F11" s="112">
        <v>318</v>
      </c>
      <c r="G11" s="33"/>
      <c r="H11" s="34">
        <f t="shared" si="0"/>
        <v>0</v>
      </c>
      <c r="I11" s="34">
        <f t="shared" si="1"/>
        <v>318</v>
      </c>
      <c r="J11" s="34">
        <f t="shared" si="2"/>
        <v>0</v>
      </c>
      <c r="K11" s="34">
        <f t="shared" si="3"/>
        <v>318</v>
      </c>
      <c r="L11" s="34">
        <f t="shared" si="4"/>
        <v>0</v>
      </c>
      <c r="M11" s="34">
        <f t="shared" si="5"/>
        <v>318</v>
      </c>
      <c r="N11" s="34">
        <f t="shared" si="6"/>
        <v>0</v>
      </c>
      <c r="O11" s="34">
        <f t="shared" si="7"/>
        <v>318</v>
      </c>
      <c r="P11" s="34">
        <f t="shared" si="8"/>
        <v>318</v>
      </c>
      <c r="Q11" s="34">
        <f t="shared" si="9"/>
        <v>318</v>
      </c>
      <c r="R11" s="35">
        <f t="shared" si="10"/>
        <v>318</v>
      </c>
    </row>
    <row r="12" spans="1:18" s="36" customFormat="1" ht="15">
      <c r="A12" s="31">
        <v>10</v>
      </c>
      <c r="B12" s="32" t="str">
        <f>IF(Berechnung!B12="","",Berechnung!B12)</f>
        <v>Dominik</v>
      </c>
      <c r="C12" s="32" t="str">
        <f>IF(Berechnung!C12="","",Berechnung!C12)</f>
        <v>Friedl</v>
      </c>
      <c r="D12" s="57">
        <v>338</v>
      </c>
      <c r="E12" s="111">
        <v>338</v>
      </c>
      <c r="F12" s="112">
        <v>338</v>
      </c>
      <c r="G12" s="33"/>
      <c r="H12" s="34">
        <f t="shared" si="0"/>
        <v>0</v>
      </c>
      <c r="I12" s="34">
        <f t="shared" si="1"/>
        <v>338</v>
      </c>
      <c r="J12" s="34">
        <f t="shared" si="2"/>
        <v>0</v>
      </c>
      <c r="K12" s="34">
        <f t="shared" si="3"/>
        <v>338</v>
      </c>
      <c r="L12" s="34">
        <f t="shared" si="4"/>
        <v>0</v>
      </c>
      <c r="M12" s="34">
        <f t="shared" si="5"/>
        <v>338</v>
      </c>
      <c r="N12" s="34">
        <f t="shared" si="6"/>
        <v>0</v>
      </c>
      <c r="O12" s="34">
        <f t="shared" si="7"/>
        <v>338</v>
      </c>
      <c r="P12" s="34">
        <f t="shared" si="8"/>
        <v>338</v>
      </c>
      <c r="Q12" s="34">
        <f t="shared" si="9"/>
        <v>338</v>
      </c>
      <c r="R12" s="35">
        <f t="shared" si="10"/>
        <v>338</v>
      </c>
    </row>
    <row r="13" spans="1:18" s="36" customFormat="1" ht="15">
      <c r="A13" s="31">
        <v>11</v>
      </c>
      <c r="B13" s="32" t="str">
        <f>IF(Berechnung!B13="","",Berechnung!B13)</f>
        <v>Jessica-Tiffany </v>
      </c>
      <c r="C13" s="32" t="str">
        <f>IF(Berechnung!C13="","",Berechnung!C13)</f>
        <v>Hann</v>
      </c>
      <c r="D13" s="57">
        <v>336</v>
      </c>
      <c r="E13" s="111">
        <v>335</v>
      </c>
      <c r="F13" s="112">
        <v>333</v>
      </c>
      <c r="G13" s="33"/>
      <c r="H13" s="34">
        <f t="shared" si="0"/>
        <v>1</v>
      </c>
      <c r="I13" s="34">
        <f t="shared" si="1"/>
        <v>335.5</v>
      </c>
      <c r="J13" s="34">
        <f t="shared" si="2"/>
        <v>2</v>
      </c>
      <c r="K13" s="34">
        <f t="shared" si="3"/>
        <v>334</v>
      </c>
      <c r="L13" s="34">
        <f t="shared" si="4"/>
        <v>3</v>
      </c>
      <c r="M13" s="34">
        <f t="shared" si="5"/>
        <v>334.5</v>
      </c>
      <c r="N13" s="34">
        <f t="shared" si="6"/>
        <v>1</v>
      </c>
      <c r="O13" s="34">
        <f t="shared" si="7"/>
        <v>335.5</v>
      </c>
      <c r="P13" s="34">
        <f t="shared" si="8"/>
        <v>335.5</v>
      </c>
      <c r="Q13" s="34">
        <f t="shared" si="9"/>
        <v>335.5</v>
      </c>
      <c r="R13" s="35">
        <f t="shared" si="10"/>
        <v>335.5</v>
      </c>
    </row>
    <row r="14" spans="1:18" s="36" customFormat="1" ht="15">
      <c r="A14" s="31">
        <v>12</v>
      </c>
      <c r="B14" s="32" t="str">
        <f>IF(Berechnung!B14="","",Berechnung!B14)</f>
        <v>Nina</v>
      </c>
      <c r="C14" s="32" t="str">
        <f>IF(Berechnung!C14="","",Berechnung!C14)</f>
        <v>Horvath</v>
      </c>
      <c r="D14" s="57">
        <v>355</v>
      </c>
      <c r="E14" s="111">
        <v>355</v>
      </c>
      <c r="F14" s="112">
        <v>355</v>
      </c>
      <c r="G14" s="33"/>
      <c r="H14" s="34">
        <f t="shared" si="0"/>
        <v>0</v>
      </c>
      <c r="I14" s="34">
        <f t="shared" si="1"/>
        <v>355</v>
      </c>
      <c r="J14" s="34">
        <f t="shared" si="2"/>
        <v>0</v>
      </c>
      <c r="K14" s="34">
        <f t="shared" si="3"/>
        <v>355</v>
      </c>
      <c r="L14" s="34">
        <f t="shared" si="4"/>
        <v>0</v>
      </c>
      <c r="M14" s="34">
        <f t="shared" si="5"/>
        <v>355</v>
      </c>
      <c r="N14" s="34">
        <f t="shared" si="6"/>
        <v>0</v>
      </c>
      <c r="O14" s="34">
        <f t="shared" si="7"/>
        <v>355</v>
      </c>
      <c r="P14" s="34">
        <f t="shared" si="8"/>
        <v>355</v>
      </c>
      <c r="Q14" s="34">
        <f t="shared" si="9"/>
        <v>355</v>
      </c>
      <c r="R14" s="35">
        <f t="shared" si="10"/>
        <v>355</v>
      </c>
    </row>
    <row r="15" spans="8:17" ht="15"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8:17" ht="15"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8:17" ht="15"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8:17" ht="15"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8:17" ht="15"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8:17" ht="15"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8:17" ht="15"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8:17" ht="15"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8:17" ht="15"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8:17" ht="15"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8:17" ht="15"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8:17" ht="15"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8:17" ht="15"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8:17" ht="15"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8:17" ht="15"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8:17" ht="15"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8:17" ht="15"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8:17" ht="15"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8:17" ht="15"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8:17" ht="15"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8:17" ht="15"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8:17" ht="15"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8:17" ht="15"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8:17" ht="15"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8:17" ht="15"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8:17" ht="15"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8:17" ht="15"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8:17" ht="15"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8:17" ht="15"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8:17" ht="15"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8:17" ht="15"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8:17" ht="15"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8:17" ht="15"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8:17" ht="15"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8:17" ht="15"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8:17" ht="15"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8:17" ht="15"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8:17" ht="15"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8:17" ht="15"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8:17" ht="15"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8:17" ht="15"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8:17" ht="15"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8:17" ht="15"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8:17" ht="15"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8:17" ht="15"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8:17" ht="15"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8:17" ht="15"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8:17" ht="15"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8:17" ht="15"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8:17" ht="15"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8:17" ht="15"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8:17" ht="15"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8:17" ht="15"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8:17" ht="15"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8:17" ht="15"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8:17" ht="15"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8:17" ht="15"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8:17" ht="15"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8:17" ht="15">
      <c r="H73" s="40"/>
      <c r="I73" s="40"/>
      <c r="J73" s="40"/>
      <c r="K73" s="40"/>
      <c r="L73" s="40"/>
      <c r="M73" s="40"/>
      <c r="N73" s="40"/>
      <c r="O73" s="40"/>
      <c r="P73" s="40"/>
      <c r="Q73" s="40"/>
    </row>
    <row r="74" spans="8:17" ht="15"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8:17" ht="15"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8:17" ht="15"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8:17" ht="15"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8:17" ht="15"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8:17" ht="15">
      <c r="H79" s="40"/>
      <c r="I79" s="40"/>
      <c r="J79" s="40"/>
      <c r="K79" s="40"/>
      <c r="L79" s="40"/>
      <c r="M79" s="40"/>
      <c r="N79" s="40"/>
      <c r="O79" s="40"/>
      <c r="P79" s="40"/>
      <c r="Q79" s="40"/>
    </row>
    <row r="80" spans="8:17" ht="15"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8:17" ht="15"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8:17" ht="15">
      <c r="H82" s="40"/>
      <c r="I82" s="40"/>
      <c r="J82" s="40"/>
      <c r="K82" s="40"/>
      <c r="L82" s="40"/>
      <c r="M82" s="40"/>
      <c r="N82" s="40"/>
      <c r="O82" s="40"/>
      <c r="P82" s="40"/>
      <c r="Q82" s="40"/>
    </row>
    <row r="83" spans="8:17" ht="15"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8:17" ht="15"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8:17" ht="15"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8:17" ht="15"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8:17" ht="15"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8:17" ht="15">
      <c r="H88" s="40"/>
      <c r="I88" s="40"/>
      <c r="J88" s="40"/>
      <c r="K88" s="40"/>
      <c r="L88" s="40"/>
      <c r="M88" s="40"/>
      <c r="N88" s="40"/>
      <c r="O88" s="40"/>
      <c r="P88" s="40"/>
      <c r="Q88" s="40"/>
    </row>
    <row r="89" spans="8:17" ht="15">
      <c r="H89" s="40"/>
      <c r="I89" s="40"/>
      <c r="J89" s="40"/>
      <c r="K89" s="40"/>
      <c r="L89" s="40"/>
      <c r="M89" s="40"/>
      <c r="N89" s="40"/>
      <c r="O89" s="40"/>
      <c r="P89" s="40"/>
      <c r="Q89" s="40"/>
    </row>
    <row r="90" spans="8:17" ht="15">
      <c r="H90" s="40"/>
      <c r="I90" s="40"/>
      <c r="J90" s="40"/>
      <c r="K90" s="40"/>
      <c r="L90" s="40"/>
      <c r="M90" s="40"/>
      <c r="N90" s="40"/>
      <c r="O90" s="40"/>
      <c r="P90" s="40"/>
      <c r="Q90" s="40"/>
    </row>
    <row r="91" spans="8:17" ht="15"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8:17" ht="15"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8:17" ht="15">
      <c r="H93" s="40"/>
      <c r="I93" s="40"/>
      <c r="J93" s="40"/>
      <c r="K93" s="40"/>
      <c r="L93" s="40"/>
      <c r="M93" s="40"/>
      <c r="N93" s="40"/>
      <c r="O93" s="40"/>
      <c r="P93" s="40"/>
      <c r="Q93" s="40"/>
    </row>
    <row r="94" spans="8:17" ht="15">
      <c r="H94" s="40"/>
      <c r="I94" s="40"/>
      <c r="J94" s="40"/>
      <c r="K94" s="40"/>
      <c r="L94" s="40"/>
      <c r="M94" s="40"/>
      <c r="N94" s="40"/>
      <c r="O94" s="40"/>
      <c r="P94" s="40"/>
      <c r="Q94" s="40"/>
    </row>
    <row r="95" spans="8:17" ht="15">
      <c r="H95" s="40"/>
      <c r="I95" s="40"/>
      <c r="J95" s="40"/>
      <c r="K95" s="40"/>
      <c r="L95" s="40"/>
      <c r="M95" s="40"/>
      <c r="N95" s="40"/>
      <c r="O95" s="40"/>
      <c r="P95" s="40"/>
      <c r="Q95" s="40"/>
    </row>
    <row r="96" spans="8:17" ht="15"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8:17" ht="15">
      <c r="H97" s="40"/>
      <c r="I97" s="40"/>
      <c r="J97" s="40"/>
      <c r="K97" s="40"/>
      <c r="L97" s="40"/>
      <c r="M97" s="40"/>
      <c r="N97" s="40"/>
      <c r="O97" s="40"/>
      <c r="P97" s="40"/>
      <c r="Q97" s="40"/>
    </row>
    <row r="98" spans="8:17" ht="15"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8:17" ht="15">
      <c r="H99" s="40"/>
      <c r="I99" s="40"/>
      <c r="J99" s="40"/>
      <c r="K99" s="40"/>
      <c r="L99" s="40"/>
      <c r="M99" s="40"/>
      <c r="N99" s="40"/>
      <c r="O99" s="40"/>
      <c r="P99" s="40"/>
      <c r="Q99" s="40"/>
    </row>
    <row r="100" spans="8:17" ht="15">
      <c r="H100" s="40"/>
      <c r="I100" s="40"/>
      <c r="J100" s="40"/>
      <c r="K100" s="40"/>
      <c r="L100" s="40"/>
      <c r="M100" s="40"/>
      <c r="N100" s="40"/>
      <c r="O100" s="40"/>
      <c r="P100" s="40"/>
      <c r="Q100" s="40"/>
    </row>
    <row r="101" spans="8:17" ht="15">
      <c r="H101" s="40"/>
      <c r="I101" s="40"/>
      <c r="J101" s="40"/>
      <c r="K101" s="40"/>
      <c r="L101" s="40"/>
      <c r="M101" s="40"/>
      <c r="N101" s="40"/>
      <c r="O101" s="40"/>
      <c r="P101" s="40"/>
      <c r="Q101" s="40"/>
    </row>
    <row r="102" spans="8:17" ht="15">
      <c r="H102" s="40"/>
      <c r="I102" s="40"/>
      <c r="J102" s="40"/>
      <c r="K102" s="40"/>
      <c r="L102" s="40"/>
      <c r="M102" s="40"/>
      <c r="N102" s="40"/>
      <c r="O102" s="40"/>
      <c r="P102" s="40"/>
      <c r="Q102" s="40"/>
    </row>
    <row r="103" spans="8:17" ht="15"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8:17" ht="15">
      <c r="H104" s="40"/>
      <c r="I104" s="40"/>
      <c r="J104" s="40"/>
      <c r="K104" s="40"/>
      <c r="L104" s="40"/>
      <c r="M104" s="40"/>
      <c r="N104" s="40"/>
      <c r="O104" s="40"/>
      <c r="P104" s="40"/>
      <c r="Q104" s="40"/>
    </row>
    <row r="105" spans="8:17" ht="15">
      <c r="H105" s="40"/>
      <c r="I105" s="40"/>
      <c r="J105" s="40"/>
      <c r="K105" s="40"/>
      <c r="L105" s="40"/>
      <c r="M105" s="40"/>
      <c r="N105" s="40"/>
      <c r="O105" s="40"/>
      <c r="P105" s="40"/>
      <c r="Q105" s="40"/>
    </row>
    <row r="106" spans="8:17" ht="15">
      <c r="H106" s="40"/>
      <c r="I106" s="40"/>
      <c r="J106" s="40"/>
      <c r="K106" s="40"/>
      <c r="L106" s="40"/>
      <c r="M106" s="40"/>
      <c r="N106" s="40"/>
      <c r="O106" s="40"/>
      <c r="P106" s="40"/>
      <c r="Q106" s="40"/>
    </row>
    <row r="107" spans="8:17" ht="15">
      <c r="H107" s="40"/>
      <c r="I107" s="40"/>
      <c r="J107" s="40"/>
      <c r="K107" s="40"/>
      <c r="L107" s="40"/>
      <c r="M107" s="40"/>
      <c r="N107" s="40"/>
      <c r="O107" s="40"/>
      <c r="P107" s="40"/>
      <c r="Q107" s="40"/>
    </row>
    <row r="108" spans="8:17" ht="15"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8:17" ht="15"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8:17" ht="15"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8:17" ht="15"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8:17" ht="15"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8:17" ht="15"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8:17" ht="15">
      <c r="H114" s="40"/>
      <c r="I114" s="40"/>
      <c r="J114" s="40"/>
      <c r="K114" s="40"/>
      <c r="L114" s="40"/>
      <c r="M114" s="40"/>
      <c r="N114" s="40"/>
      <c r="O114" s="40"/>
      <c r="P114" s="40"/>
      <c r="Q114" s="40"/>
    </row>
    <row r="115" spans="8:17" ht="15"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8:17" ht="15"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8:17" ht="15"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8:17" ht="15"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8:17" ht="15"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8:17" ht="15"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8:17" ht="15">
      <c r="H121" s="40"/>
      <c r="I121" s="40"/>
      <c r="J121" s="40"/>
      <c r="K121" s="40"/>
      <c r="L121" s="40"/>
      <c r="M121" s="40"/>
      <c r="N121" s="40"/>
      <c r="O121" s="40"/>
      <c r="P121" s="40"/>
      <c r="Q121" s="40"/>
    </row>
    <row r="122" spans="8:17" ht="15"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8:17" ht="15"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8:17" ht="15"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8:17" ht="15"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8:17" ht="15"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8:17" ht="15">
      <c r="H127" s="40"/>
      <c r="I127" s="40"/>
      <c r="J127" s="40"/>
      <c r="K127" s="40"/>
      <c r="L127" s="40"/>
      <c r="M127" s="40"/>
      <c r="N127" s="40"/>
      <c r="O127" s="40"/>
      <c r="P127" s="40"/>
      <c r="Q127" s="40"/>
    </row>
    <row r="128" spans="8:17" ht="15">
      <c r="H128" s="40"/>
      <c r="I128" s="40"/>
      <c r="J128" s="40"/>
      <c r="K128" s="40"/>
      <c r="L128" s="40"/>
      <c r="M128" s="40"/>
      <c r="N128" s="40"/>
      <c r="O128" s="40"/>
      <c r="P128" s="40"/>
      <c r="Q128" s="40"/>
    </row>
    <row r="129" spans="8:17" ht="15">
      <c r="H129" s="40"/>
      <c r="I129" s="40"/>
      <c r="J129" s="40"/>
      <c r="K129" s="40"/>
      <c r="L129" s="40"/>
      <c r="M129" s="40"/>
      <c r="N129" s="40"/>
      <c r="O129" s="40"/>
      <c r="P129" s="40"/>
      <c r="Q129" s="40"/>
    </row>
    <row r="130" spans="8:17" ht="15">
      <c r="H130" s="40"/>
      <c r="I130" s="40"/>
      <c r="J130" s="40"/>
      <c r="K130" s="40"/>
      <c r="L130" s="40"/>
      <c r="M130" s="40"/>
      <c r="N130" s="40"/>
      <c r="O130" s="40"/>
      <c r="P130" s="40"/>
      <c r="Q130" s="40"/>
    </row>
    <row r="131" spans="8:17" ht="15">
      <c r="H131" s="40"/>
      <c r="I131" s="40"/>
      <c r="J131" s="40"/>
      <c r="K131" s="40"/>
      <c r="L131" s="40"/>
      <c r="M131" s="40"/>
      <c r="N131" s="40"/>
      <c r="O131" s="40"/>
      <c r="P131" s="40"/>
      <c r="Q131" s="40"/>
    </row>
    <row r="132" spans="8:17" ht="15">
      <c r="H132" s="40"/>
      <c r="I132" s="40"/>
      <c r="J132" s="40"/>
      <c r="K132" s="40"/>
      <c r="L132" s="40"/>
      <c r="M132" s="40"/>
      <c r="N132" s="40"/>
      <c r="O132" s="40"/>
      <c r="P132" s="40"/>
      <c r="Q132" s="40"/>
    </row>
    <row r="133" spans="8:17" ht="15">
      <c r="H133" s="40"/>
      <c r="I133" s="40"/>
      <c r="J133" s="40"/>
      <c r="K133" s="40"/>
      <c r="L133" s="40"/>
      <c r="M133" s="40"/>
      <c r="N133" s="40"/>
      <c r="O133" s="40"/>
      <c r="P133" s="40"/>
      <c r="Q133" s="40"/>
    </row>
    <row r="134" spans="8:17" ht="15">
      <c r="H134" s="40"/>
      <c r="I134" s="40"/>
      <c r="J134" s="40"/>
      <c r="K134" s="40"/>
      <c r="L134" s="40"/>
      <c r="M134" s="40"/>
      <c r="N134" s="40"/>
      <c r="O134" s="40"/>
      <c r="P134" s="40"/>
      <c r="Q134" s="40"/>
    </row>
    <row r="135" spans="8:17" ht="15">
      <c r="H135" s="40"/>
      <c r="I135" s="40"/>
      <c r="J135" s="40"/>
      <c r="K135" s="40"/>
      <c r="L135" s="40"/>
      <c r="M135" s="40"/>
      <c r="N135" s="40"/>
      <c r="O135" s="40"/>
      <c r="P135" s="40"/>
      <c r="Q135" s="40"/>
    </row>
    <row r="136" spans="8:17" ht="15">
      <c r="H136" s="40"/>
      <c r="I136" s="40"/>
      <c r="J136" s="40"/>
      <c r="K136" s="40"/>
      <c r="L136" s="40"/>
      <c r="M136" s="40"/>
      <c r="N136" s="40"/>
      <c r="O136" s="40"/>
      <c r="P136" s="40"/>
      <c r="Q136" s="40"/>
    </row>
    <row r="137" spans="8:17" ht="15">
      <c r="H137" s="40"/>
      <c r="I137" s="40"/>
      <c r="J137" s="40"/>
      <c r="K137" s="40"/>
      <c r="L137" s="40"/>
      <c r="M137" s="40"/>
      <c r="N137" s="40"/>
      <c r="O137" s="40"/>
      <c r="P137" s="40"/>
      <c r="Q137" s="40"/>
    </row>
    <row r="138" spans="8:17" ht="15">
      <c r="H138" s="40"/>
      <c r="I138" s="40"/>
      <c r="J138" s="40"/>
      <c r="K138" s="40"/>
      <c r="L138" s="40"/>
      <c r="M138" s="40"/>
      <c r="N138" s="40"/>
      <c r="O138" s="40"/>
      <c r="P138" s="40"/>
      <c r="Q138" s="40"/>
    </row>
    <row r="139" spans="8:17" ht="15">
      <c r="H139" s="40"/>
      <c r="I139" s="40"/>
      <c r="J139" s="40"/>
      <c r="K139" s="40"/>
      <c r="L139" s="40"/>
      <c r="M139" s="40"/>
      <c r="N139" s="40"/>
      <c r="O139" s="40"/>
      <c r="P139" s="40"/>
      <c r="Q139" s="40"/>
    </row>
  </sheetData>
  <sheetProtection/>
  <protectedRanges>
    <protectedRange sqref="G3:G14" name="Speed 3 Min"/>
    <protectedRange password="CF7A" sqref="D3:F14" name="Speed 3 Min_1_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V17"/>
  <sheetViews>
    <sheetView zoomScalePageLayoutView="0" workbookViewId="0" topLeftCell="A1">
      <selection activeCell="K14" sqref="K14"/>
    </sheetView>
  </sheetViews>
  <sheetFormatPr defaultColWidth="11.421875" defaultRowHeight="15"/>
  <cols>
    <col min="1" max="1" width="4.00390625" style="0" bestFit="1" customWidth="1"/>
    <col min="2" max="2" width="9.8515625" style="0" bestFit="1" customWidth="1"/>
    <col min="3" max="3" width="11.00390625" style="0" bestFit="1" customWidth="1"/>
    <col min="4" max="7" width="3.421875" style="0" bestFit="1" customWidth="1"/>
    <col min="8" max="9" width="3.421875" style="0" customWidth="1"/>
    <col min="10" max="10" width="9.140625" style="0" customWidth="1"/>
    <col min="11" max="12" width="6.140625" style="0" bestFit="1" customWidth="1"/>
    <col min="13" max="14" width="5.00390625" style="0" bestFit="1" customWidth="1"/>
    <col min="15" max="16" width="3.421875" style="0" customWidth="1"/>
    <col min="17" max="17" width="9.8515625" style="0" customWidth="1"/>
    <col min="18" max="18" width="11.140625" style="0" bestFit="1" customWidth="1"/>
    <col min="19" max="19" width="10.140625" style="0" bestFit="1" customWidth="1"/>
    <col min="20" max="20" width="18.57421875" style="0" bestFit="1" customWidth="1"/>
  </cols>
  <sheetData>
    <row r="1" spans="1:22" ht="15">
      <c r="A1" s="41"/>
      <c r="B1" s="42"/>
      <c r="C1" s="42"/>
      <c r="D1" s="127" t="s">
        <v>22</v>
      </c>
      <c r="E1" s="127"/>
      <c r="F1" s="127"/>
      <c r="G1" s="127"/>
      <c r="H1" s="127"/>
      <c r="I1" s="127"/>
      <c r="J1" s="127"/>
      <c r="K1" s="128" t="s">
        <v>23</v>
      </c>
      <c r="L1" s="128"/>
      <c r="M1" s="128"/>
      <c r="N1" s="128"/>
      <c r="O1" s="128"/>
      <c r="P1" s="128"/>
      <c r="Q1" s="128"/>
      <c r="R1" s="43"/>
      <c r="S1" s="44"/>
      <c r="T1" s="44"/>
      <c r="U1" s="45"/>
      <c r="V1" s="46"/>
    </row>
    <row r="2" spans="1:22" ht="15">
      <c r="A2" s="47" t="s">
        <v>4</v>
      </c>
      <c r="B2" s="48" t="s">
        <v>5</v>
      </c>
      <c r="C2" s="48" t="s">
        <v>6</v>
      </c>
      <c r="D2" s="49" t="s">
        <v>24</v>
      </c>
      <c r="E2" s="49" t="s">
        <v>25</v>
      </c>
      <c r="F2" s="49" t="s">
        <v>26</v>
      </c>
      <c r="G2" s="49" t="s">
        <v>27</v>
      </c>
      <c r="H2" s="49" t="s">
        <v>73</v>
      </c>
      <c r="I2" s="49" t="s">
        <v>74</v>
      </c>
      <c r="J2" s="50" t="s">
        <v>28</v>
      </c>
      <c r="K2" s="51" t="s">
        <v>24</v>
      </c>
      <c r="L2" s="51" t="s">
        <v>25</v>
      </c>
      <c r="M2" s="51" t="s">
        <v>26</v>
      </c>
      <c r="N2" s="51" t="s">
        <v>27</v>
      </c>
      <c r="O2" s="51" t="s">
        <v>73</v>
      </c>
      <c r="P2" s="51" t="s">
        <v>74</v>
      </c>
      <c r="Q2" s="52" t="s">
        <v>28</v>
      </c>
      <c r="R2" s="53" t="s">
        <v>29</v>
      </c>
      <c r="S2" s="54" t="s">
        <v>10</v>
      </c>
      <c r="T2" s="55" t="s">
        <v>30</v>
      </c>
      <c r="U2" s="45"/>
      <c r="V2" s="45" t="s">
        <v>28</v>
      </c>
    </row>
    <row r="3" spans="1:22" ht="15">
      <c r="A3" s="56">
        <v>1</v>
      </c>
      <c r="B3" s="32" t="str">
        <f>IF(Berechnung!B3="","",Berechnung!B3)</f>
        <v>Sophie</v>
      </c>
      <c r="C3" s="32" t="str">
        <f>IF(Berechnung!C3="","",Berechnung!C3)</f>
        <v>Peterschelka</v>
      </c>
      <c r="D3" s="57">
        <v>6</v>
      </c>
      <c r="E3" s="57">
        <v>7</v>
      </c>
      <c r="F3" s="57">
        <v>0</v>
      </c>
      <c r="G3" s="57">
        <v>0</v>
      </c>
      <c r="H3" s="57">
        <v>0</v>
      </c>
      <c r="I3" s="57">
        <v>0</v>
      </c>
      <c r="J3" s="58">
        <f>(D3*$V$3)+(E3*$V$4)+(F3*$V$5)+(G3*$V$6)+(H3*$V$7)+(I3*$V$8)</f>
        <v>10.73</v>
      </c>
      <c r="K3" s="116">
        <v>6</v>
      </c>
      <c r="L3" s="116">
        <v>6</v>
      </c>
      <c r="M3" s="116">
        <v>0</v>
      </c>
      <c r="N3" s="116">
        <v>0</v>
      </c>
      <c r="O3" s="116">
        <v>0</v>
      </c>
      <c r="P3" s="116">
        <v>0</v>
      </c>
      <c r="Q3" s="59">
        <f>(K3*$V$3)+(L3*$V$4)+(M3*$V$5)+(N3*$V$6)+(O3*$V$7)+(P3*$V$8)</f>
        <v>9.84</v>
      </c>
      <c r="R3" s="60">
        <f>AVERAGE(Q3,J3)</f>
        <v>10.285</v>
      </c>
      <c r="S3" s="61">
        <f>R3*2.5</f>
        <v>25.7125</v>
      </c>
      <c r="T3" s="62">
        <f>ABS(J3-Q3)</f>
        <v>0.8900000000000006</v>
      </c>
      <c r="U3" s="45" t="s">
        <v>31</v>
      </c>
      <c r="V3" s="46">
        <v>0.75</v>
      </c>
    </row>
    <row r="4" spans="1:22" ht="15">
      <c r="A4" s="56">
        <v>2</v>
      </c>
      <c r="B4" s="32" t="str">
        <f>IF(Berechnung!B4="","",Berechnung!B4)</f>
        <v>Katharina</v>
      </c>
      <c r="C4" s="32" t="str">
        <f>IF(Berechnung!C4="","",Berechnung!C4)</f>
        <v>Krenn</v>
      </c>
      <c r="D4" s="57">
        <v>7</v>
      </c>
      <c r="E4" s="57">
        <v>5</v>
      </c>
      <c r="F4" s="57">
        <v>0</v>
      </c>
      <c r="G4" s="57">
        <v>0</v>
      </c>
      <c r="H4" s="57">
        <v>0</v>
      </c>
      <c r="I4" s="57">
        <v>0</v>
      </c>
      <c r="J4" s="58">
        <f aca="true" t="shared" si="0" ref="J4:J14">(D4*$V$3)+(E4*$V$4)+(F4*$V$5)+(G4*$V$6)+(H4*$V$7)+(I4*$V$8)</f>
        <v>9.7</v>
      </c>
      <c r="K4" s="116">
        <v>5</v>
      </c>
      <c r="L4" s="116">
        <v>7</v>
      </c>
      <c r="M4" s="116">
        <v>0</v>
      </c>
      <c r="N4" s="116">
        <v>0</v>
      </c>
      <c r="O4" s="116">
        <v>0</v>
      </c>
      <c r="P4" s="116">
        <v>0</v>
      </c>
      <c r="Q4" s="59">
        <f aca="true" t="shared" si="1" ref="Q4:Q14">(K4*$V$3)+(L4*$V$4)+(M4*$V$5)+(N4*$V$6)+(O4*$V$7)+(P4*$V$8)</f>
        <v>9.98</v>
      </c>
      <c r="R4" s="60">
        <f aca="true" t="shared" si="2" ref="R4:R14">AVERAGE(Q4,J4)</f>
        <v>9.84</v>
      </c>
      <c r="S4" s="61">
        <f aca="true" t="shared" si="3" ref="S4:S14">R4*2.5</f>
        <v>24.6</v>
      </c>
      <c r="T4" s="62">
        <f aca="true" t="shared" si="4" ref="T4:T14">ABS(J4-Q4)</f>
        <v>0.28000000000000114</v>
      </c>
      <c r="U4" s="45" t="s">
        <v>32</v>
      </c>
      <c r="V4" s="46">
        <v>0.89</v>
      </c>
    </row>
    <row r="5" spans="1:22" ht="15">
      <c r="A5" s="56">
        <v>3</v>
      </c>
      <c r="B5" s="32" t="str">
        <f>IF(Berechnung!B5="","",Berechnung!B5)</f>
        <v>Sophie</v>
      </c>
      <c r="C5" s="32" t="str">
        <f>IF(Berechnung!C5="","",Berechnung!C5)</f>
        <v>Gföller</v>
      </c>
      <c r="D5" s="57">
        <v>7</v>
      </c>
      <c r="E5" s="57">
        <v>8</v>
      </c>
      <c r="F5" s="57">
        <v>0</v>
      </c>
      <c r="G5" s="57">
        <v>0</v>
      </c>
      <c r="H5" s="57">
        <v>0</v>
      </c>
      <c r="I5" s="57">
        <v>0</v>
      </c>
      <c r="J5" s="58">
        <f t="shared" si="0"/>
        <v>12.370000000000001</v>
      </c>
      <c r="K5" s="116">
        <v>6</v>
      </c>
      <c r="L5" s="116">
        <v>8</v>
      </c>
      <c r="M5" s="116">
        <v>0</v>
      </c>
      <c r="N5" s="116">
        <v>0</v>
      </c>
      <c r="O5" s="116">
        <v>0</v>
      </c>
      <c r="P5" s="116">
        <v>0</v>
      </c>
      <c r="Q5" s="59">
        <f t="shared" si="1"/>
        <v>11.620000000000001</v>
      </c>
      <c r="R5" s="60">
        <f t="shared" si="2"/>
        <v>11.995000000000001</v>
      </c>
      <c r="S5" s="61">
        <f t="shared" si="3"/>
        <v>29.987500000000004</v>
      </c>
      <c r="T5" s="62">
        <f t="shared" si="4"/>
        <v>0.75</v>
      </c>
      <c r="U5" s="45" t="s">
        <v>33</v>
      </c>
      <c r="V5" s="46">
        <v>1.33</v>
      </c>
    </row>
    <row r="6" spans="1:22" ht="15">
      <c r="A6" s="56">
        <v>4</v>
      </c>
      <c r="B6" s="32" t="str">
        <f>IF(Berechnung!B6="","",Berechnung!B6)</f>
        <v>Cora</v>
      </c>
      <c r="C6" s="32" t="str">
        <f>IF(Berechnung!C6="","",Berechnung!C6)</f>
        <v>Horvath</v>
      </c>
      <c r="D6" s="57">
        <v>12</v>
      </c>
      <c r="E6" s="57">
        <v>12</v>
      </c>
      <c r="F6" s="57">
        <v>0</v>
      </c>
      <c r="G6" s="57">
        <v>0</v>
      </c>
      <c r="H6" s="57">
        <v>0</v>
      </c>
      <c r="I6" s="57">
        <v>0</v>
      </c>
      <c r="J6" s="58">
        <f t="shared" si="0"/>
        <v>19.68</v>
      </c>
      <c r="K6" s="116">
        <v>9</v>
      </c>
      <c r="L6" s="116">
        <v>13</v>
      </c>
      <c r="M6" s="116">
        <v>0</v>
      </c>
      <c r="N6" s="116">
        <v>0</v>
      </c>
      <c r="O6" s="116">
        <v>0</v>
      </c>
      <c r="P6" s="116">
        <v>0</v>
      </c>
      <c r="Q6" s="59">
        <f t="shared" si="1"/>
        <v>18.32</v>
      </c>
      <c r="R6" s="60">
        <f t="shared" si="2"/>
        <v>19</v>
      </c>
      <c r="S6" s="61">
        <f t="shared" si="3"/>
        <v>47.5</v>
      </c>
      <c r="T6" s="62">
        <f t="shared" si="4"/>
        <v>1.3599999999999994</v>
      </c>
      <c r="U6" s="45" t="s">
        <v>34</v>
      </c>
      <c r="V6" s="46">
        <v>2</v>
      </c>
    </row>
    <row r="7" spans="1:22" ht="15">
      <c r="A7" s="56">
        <v>5</v>
      </c>
      <c r="B7" s="32" t="str">
        <f>IF(Berechnung!B7="","",Berechnung!B7)</f>
        <v>Marlene</v>
      </c>
      <c r="C7" s="32" t="str">
        <f>IF(Berechnung!C7="","",Berechnung!C7)</f>
        <v>Schuecker</v>
      </c>
      <c r="D7" s="57">
        <v>5</v>
      </c>
      <c r="E7" s="57">
        <v>16</v>
      </c>
      <c r="F7" s="57">
        <v>1</v>
      </c>
      <c r="G7" s="57">
        <v>1</v>
      </c>
      <c r="H7" s="57">
        <v>0</v>
      </c>
      <c r="I7" s="57">
        <v>0</v>
      </c>
      <c r="J7" s="58">
        <f t="shared" si="0"/>
        <v>21.32</v>
      </c>
      <c r="K7" s="116">
        <v>5</v>
      </c>
      <c r="L7" s="116">
        <v>14</v>
      </c>
      <c r="M7" s="116">
        <v>1</v>
      </c>
      <c r="N7" s="116">
        <v>1</v>
      </c>
      <c r="O7" s="116">
        <v>0</v>
      </c>
      <c r="P7" s="116">
        <v>0</v>
      </c>
      <c r="Q7" s="59">
        <f t="shared" si="1"/>
        <v>19.54</v>
      </c>
      <c r="R7" s="60">
        <f t="shared" si="2"/>
        <v>20.43</v>
      </c>
      <c r="S7" s="61">
        <f t="shared" si="3"/>
        <v>51.075</v>
      </c>
      <c r="T7" s="62">
        <f t="shared" si="4"/>
        <v>1.7800000000000011</v>
      </c>
      <c r="U7" s="45" t="s">
        <v>75</v>
      </c>
      <c r="V7" s="46">
        <v>3</v>
      </c>
    </row>
    <row r="8" spans="1:22" ht="15">
      <c r="A8" s="56">
        <v>6</v>
      </c>
      <c r="B8" s="32" t="str">
        <f>IF(Berechnung!B8="","",Berechnung!B8)</f>
        <v>Celina</v>
      </c>
      <c r="C8" s="32" t="str">
        <f>IF(Berechnung!C8="","",Berechnung!C8)</f>
        <v>Hochmuth</v>
      </c>
      <c r="D8" s="57">
        <v>11</v>
      </c>
      <c r="E8" s="57">
        <v>8</v>
      </c>
      <c r="F8" s="57">
        <v>0</v>
      </c>
      <c r="G8" s="57">
        <v>0</v>
      </c>
      <c r="H8" s="57">
        <v>0</v>
      </c>
      <c r="I8" s="57">
        <v>0</v>
      </c>
      <c r="J8" s="58">
        <f t="shared" si="0"/>
        <v>15.370000000000001</v>
      </c>
      <c r="K8" s="116">
        <v>6</v>
      </c>
      <c r="L8" s="116">
        <v>9</v>
      </c>
      <c r="M8" s="116">
        <v>0</v>
      </c>
      <c r="N8" s="116">
        <v>0</v>
      </c>
      <c r="O8" s="116">
        <v>0</v>
      </c>
      <c r="P8" s="116">
        <v>0</v>
      </c>
      <c r="Q8" s="59">
        <f t="shared" si="1"/>
        <v>12.51</v>
      </c>
      <c r="R8" s="60">
        <f t="shared" si="2"/>
        <v>13.940000000000001</v>
      </c>
      <c r="S8" s="61">
        <f t="shared" si="3"/>
        <v>34.85</v>
      </c>
      <c r="T8" s="62">
        <f t="shared" si="4"/>
        <v>2.860000000000001</v>
      </c>
      <c r="U8" s="45" t="s">
        <v>76</v>
      </c>
      <c r="V8" s="46">
        <v>4.5</v>
      </c>
    </row>
    <row r="9" spans="1:22" ht="15">
      <c r="A9" s="56">
        <v>7</v>
      </c>
      <c r="B9" s="32" t="str">
        <f>IF(Berechnung!B9="","",Berechnung!B9)</f>
        <v>Clea</v>
      </c>
      <c r="C9" s="32" t="str">
        <f>IF(Berechnung!C9="","",Berechnung!C9)</f>
        <v>Mercsanics</v>
      </c>
      <c r="D9" s="57">
        <v>9</v>
      </c>
      <c r="E9" s="57">
        <v>10</v>
      </c>
      <c r="F9" s="57">
        <v>0</v>
      </c>
      <c r="G9" s="57">
        <v>0</v>
      </c>
      <c r="H9" s="57">
        <v>0</v>
      </c>
      <c r="I9" s="57">
        <v>0</v>
      </c>
      <c r="J9" s="58">
        <f t="shared" si="0"/>
        <v>15.65</v>
      </c>
      <c r="K9" s="116">
        <v>8</v>
      </c>
      <c r="L9" s="116">
        <v>10</v>
      </c>
      <c r="M9" s="116">
        <v>0</v>
      </c>
      <c r="N9" s="116">
        <v>0</v>
      </c>
      <c r="O9" s="116">
        <v>0</v>
      </c>
      <c r="P9" s="116">
        <v>0</v>
      </c>
      <c r="Q9" s="59">
        <f t="shared" si="1"/>
        <v>14.9</v>
      </c>
      <c r="R9" s="60">
        <f t="shared" si="2"/>
        <v>15.275</v>
      </c>
      <c r="S9" s="61">
        <f t="shared" si="3"/>
        <v>38.1875</v>
      </c>
      <c r="T9" s="62">
        <f t="shared" si="4"/>
        <v>0.75</v>
      </c>
      <c r="U9" s="63"/>
      <c r="V9" s="46"/>
    </row>
    <row r="10" spans="1:22" ht="15">
      <c r="A10" s="56">
        <v>8</v>
      </c>
      <c r="B10" s="32" t="str">
        <f>IF(Berechnung!B10="","",Berechnung!B10)</f>
        <v>Livia</v>
      </c>
      <c r="C10" s="32" t="str">
        <f>IF(Berechnung!C10="","",Berechnung!C10)</f>
        <v>Kaiser</v>
      </c>
      <c r="D10" s="57">
        <v>14</v>
      </c>
      <c r="E10" s="57">
        <v>10</v>
      </c>
      <c r="F10" s="57">
        <v>1</v>
      </c>
      <c r="G10" s="57">
        <v>0</v>
      </c>
      <c r="H10" s="57">
        <v>0</v>
      </c>
      <c r="I10" s="57">
        <v>0</v>
      </c>
      <c r="J10" s="58">
        <f t="shared" si="0"/>
        <v>20.729999999999997</v>
      </c>
      <c r="K10" s="116">
        <v>13</v>
      </c>
      <c r="L10" s="116">
        <v>12</v>
      </c>
      <c r="M10" s="116">
        <v>1</v>
      </c>
      <c r="N10" s="116">
        <v>0</v>
      </c>
      <c r="O10" s="116">
        <v>0</v>
      </c>
      <c r="P10" s="116">
        <v>0</v>
      </c>
      <c r="Q10" s="59">
        <f t="shared" si="1"/>
        <v>21.759999999999998</v>
      </c>
      <c r="R10" s="60">
        <f t="shared" si="2"/>
        <v>21.244999999999997</v>
      </c>
      <c r="S10" s="61">
        <f t="shared" si="3"/>
        <v>53.1125</v>
      </c>
      <c r="T10" s="62">
        <f t="shared" si="4"/>
        <v>1.0300000000000011</v>
      </c>
      <c r="U10" s="63"/>
      <c r="V10" s="46"/>
    </row>
    <row r="11" spans="1:22" ht="15">
      <c r="A11" s="56">
        <v>9</v>
      </c>
      <c r="B11" s="32" t="str">
        <f>IF(Berechnung!B11="","",Berechnung!B11)</f>
        <v>Lara</v>
      </c>
      <c r="C11" s="32" t="str">
        <f>IF(Berechnung!C11="","",Berechnung!C11)</f>
        <v>Marschall</v>
      </c>
      <c r="D11" s="57">
        <v>10</v>
      </c>
      <c r="E11" s="57">
        <v>11</v>
      </c>
      <c r="F11" s="57">
        <v>1</v>
      </c>
      <c r="G11" s="57">
        <v>0</v>
      </c>
      <c r="H11" s="57">
        <v>0</v>
      </c>
      <c r="I11" s="57">
        <v>0</v>
      </c>
      <c r="J11" s="58">
        <f t="shared" si="0"/>
        <v>18.619999999999997</v>
      </c>
      <c r="K11" s="116">
        <v>10</v>
      </c>
      <c r="L11" s="116">
        <v>10</v>
      </c>
      <c r="M11" s="116">
        <v>1</v>
      </c>
      <c r="N11" s="116">
        <v>0</v>
      </c>
      <c r="O11" s="116">
        <v>0</v>
      </c>
      <c r="P11" s="116">
        <v>0</v>
      </c>
      <c r="Q11" s="59">
        <f t="shared" si="1"/>
        <v>17.729999999999997</v>
      </c>
      <c r="R11" s="60">
        <f t="shared" si="2"/>
        <v>18.174999999999997</v>
      </c>
      <c r="S11" s="61">
        <f t="shared" si="3"/>
        <v>45.43749999999999</v>
      </c>
      <c r="T11" s="62">
        <f t="shared" si="4"/>
        <v>0.8900000000000006</v>
      </c>
      <c r="U11" s="63"/>
      <c r="V11" s="46"/>
    </row>
    <row r="12" spans="1:22" ht="15">
      <c r="A12" s="56">
        <v>10</v>
      </c>
      <c r="B12" s="32" t="str">
        <f>IF(Berechnung!B12="","",Berechnung!B12)</f>
        <v>Dominik</v>
      </c>
      <c r="C12" s="32" t="str">
        <f>IF(Berechnung!C12="","",Berechnung!C12)</f>
        <v>Friedl</v>
      </c>
      <c r="D12" s="57">
        <v>4</v>
      </c>
      <c r="E12" s="57">
        <v>16</v>
      </c>
      <c r="F12" s="57">
        <v>2</v>
      </c>
      <c r="G12" s="57">
        <v>0</v>
      </c>
      <c r="H12" s="57">
        <v>0</v>
      </c>
      <c r="I12" s="57">
        <v>0</v>
      </c>
      <c r="J12" s="58">
        <f t="shared" si="0"/>
        <v>19.900000000000002</v>
      </c>
      <c r="K12" s="116">
        <v>3</v>
      </c>
      <c r="L12" s="116">
        <v>16</v>
      </c>
      <c r="M12" s="116">
        <v>1</v>
      </c>
      <c r="N12" s="116">
        <v>0</v>
      </c>
      <c r="O12" s="116">
        <v>0</v>
      </c>
      <c r="P12" s="116">
        <v>0</v>
      </c>
      <c r="Q12" s="59">
        <f t="shared" si="1"/>
        <v>17.82</v>
      </c>
      <c r="R12" s="60">
        <f t="shared" si="2"/>
        <v>18.86</v>
      </c>
      <c r="S12" s="61">
        <f t="shared" si="3"/>
        <v>47.15</v>
      </c>
      <c r="T12" s="62">
        <f t="shared" si="4"/>
        <v>2.080000000000002</v>
      </c>
      <c r="U12" s="63"/>
      <c r="V12" s="46"/>
    </row>
    <row r="13" spans="1:22" ht="15">
      <c r="A13" s="56">
        <v>11</v>
      </c>
      <c r="B13" s="32" t="str">
        <f>IF(Berechnung!B13="","",Berechnung!B13)</f>
        <v>Jessica-Tiffany </v>
      </c>
      <c r="C13" s="32" t="str">
        <f>IF(Berechnung!C13="","",Berechnung!C13)</f>
        <v>Hann</v>
      </c>
      <c r="D13" s="57">
        <v>3</v>
      </c>
      <c r="E13" s="57">
        <v>18</v>
      </c>
      <c r="F13" s="57">
        <v>2</v>
      </c>
      <c r="G13" s="57">
        <v>0</v>
      </c>
      <c r="H13" s="57">
        <v>0</v>
      </c>
      <c r="I13" s="57">
        <v>0</v>
      </c>
      <c r="J13" s="58">
        <f t="shared" si="0"/>
        <v>20.93</v>
      </c>
      <c r="K13" s="116">
        <v>5</v>
      </c>
      <c r="L13" s="116">
        <v>14</v>
      </c>
      <c r="M13" s="116">
        <v>2</v>
      </c>
      <c r="N13" s="116">
        <v>0</v>
      </c>
      <c r="O13" s="116">
        <v>0</v>
      </c>
      <c r="P13" s="116">
        <v>0</v>
      </c>
      <c r="Q13" s="59">
        <f t="shared" si="1"/>
        <v>18.87</v>
      </c>
      <c r="R13" s="60">
        <f t="shared" si="2"/>
        <v>19.9</v>
      </c>
      <c r="S13" s="61">
        <f t="shared" si="3"/>
        <v>49.75</v>
      </c>
      <c r="T13" s="62">
        <f t="shared" si="4"/>
        <v>2.0599999999999987</v>
      </c>
      <c r="U13" s="63"/>
      <c r="V13" s="46"/>
    </row>
    <row r="14" spans="1:22" ht="15">
      <c r="A14" s="56">
        <v>12</v>
      </c>
      <c r="B14" s="32" t="str">
        <f>IF(Berechnung!B14="","",Berechnung!B14)</f>
        <v>Nina</v>
      </c>
      <c r="C14" s="32" t="str">
        <f>IF(Berechnung!C14="","",Berechnung!C14)</f>
        <v>Horvath</v>
      </c>
      <c r="D14" s="57">
        <v>3</v>
      </c>
      <c r="E14" s="57">
        <v>13</v>
      </c>
      <c r="F14" s="57">
        <v>4</v>
      </c>
      <c r="G14" s="57">
        <v>0</v>
      </c>
      <c r="H14" s="57">
        <v>0</v>
      </c>
      <c r="I14" s="57">
        <v>0</v>
      </c>
      <c r="J14" s="58">
        <f t="shared" si="0"/>
        <v>19.14</v>
      </c>
      <c r="K14" s="116">
        <v>5</v>
      </c>
      <c r="L14" s="116">
        <v>14</v>
      </c>
      <c r="M14" s="116">
        <v>4</v>
      </c>
      <c r="N14" s="116">
        <v>0</v>
      </c>
      <c r="O14" s="116">
        <v>0</v>
      </c>
      <c r="P14" s="116">
        <v>0</v>
      </c>
      <c r="Q14" s="59">
        <f t="shared" si="1"/>
        <v>21.53</v>
      </c>
      <c r="R14" s="60">
        <f t="shared" si="2"/>
        <v>20.335</v>
      </c>
      <c r="S14" s="61">
        <f t="shared" si="3"/>
        <v>50.837500000000006</v>
      </c>
      <c r="T14" s="62">
        <f t="shared" si="4"/>
        <v>2.3900000000000006</v>
      </c>
      <c r="U14" s="63"/>
      <c r="V14" s="46"/>
    </row>
    <row r="17" spans="4:22" ht="15">
      <c r="D17" s="90" t="s">
        <v>57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</row>
  </sheetData>
  <sheetProtection/>
  <protectedRanges>
    <protectedRange sqref="H3:I14" name="Diffculty_3"/>
    <protectedRange password="CF7A" sqref="D3:G14" name="Diffculty_1_1"/>
    <protectedRange sqref="O3:P14" name="Diffculty_4"/>
    <protectedRange password="CF7A" sqref="K3:N14" name="Diffculty_2_1"/>
  </protectedRanges>
  <mergeCells count="2">
    <mergeCell ref="D1:J1"/>
    <mergeCell ref="K1:Q1"/>
  </mergeCells>
  <conditionalFormatting sqref="A3:T14">
    <cfRule type="expression" priority="3" dxfId="0">
      <formula>$T3&gt;7.999</formula>
    </cfRule>
  </conditionalFormatting>
  <conditionalFormatting sqref="D3:I14">
    <cfRule type="expression" priority="2" dxfId="0">
      <formula>$T3&gt;7.999</formula>
    </cfRule>
  </conditionalFormatting>
  <conditionalFormatting sqref="K3:P14">
    <cfRule type="expression" priority="1" dxfId="0">
      <formula>$T3&gt;7.999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18"/>
  <sheetViews>
    <sheetView zoomScalePageLayoutView="0" workbookViewId="0" topLeftCell="A1">
      <selection activeCell="N18" sqref="N18"/>
    </sheetView>
  </sheetViews>
  <sheetFormatPr defaultColWidth="11.421875" defaultRowHeight="15"/>
  <cols>
    <col min="1" max="1" width="4.00390625" style="0" bestFit="1" customWidth="1"/>
    <col min="2" max="2" width="12.8515625" style="0" bestFit="1" customWidth="1"/>
    <col min="3" max="3" width="11.00390625" style="0" bestFit="1" customWidth="1"/>
    <col min="4" max="4" width="6.28125" style="0" customWidth="1"/>
    <col min="5" max="5" width="9.140625" style="0" bestFit="1" customWidth="1"/>
    <col min="6" max="6" width="11.8515625" style="0" bestFit="1" customWidth="1"/>
    <col min="7" max="7" width="6.00390625" style="0" bestFit="1" customWidth="1"/>
    <col min="8" max="8" width="14.57421875" style="0" bestFit="1" customWidth="1"/>
    <col min="9" max="9" width="8.140625" style="0" customWidth="1"/>
    <col min="10" max="10" width="6.57421875" style="0" customWidth="1"/>
    <col min="11" max="11" width="9.140625" style="0" bestFit="1" customWidth="1"/>
    <col min="12" max="12" width="11.8515625" style="0" bestFit="1" customWidth="1"/>
    <col min="13" max="13" width="6.00390625" style="0" bestFit="1" customWidth="1"/>
    <col min="14" max="14" width="14.57421875" style="0" bestFit="1" customWidth="1"/>
    <col min="15" max="15" width="8.57421875" style="0" customWidth="1"/>
    <col min="16" max="16" width="13.421875" style="0" customWidth="1"/>
    <col min="17" max="17" width="10.8515625" style="0" bestFit="1" customWidth="1"/>
  </cols>
  <sheetData>
    <row r="1" spans="1:17" ht="15">
      <c r="A1" s="41"/>
      <c r="B1" s="42"/>
      <c r="C1" s="42"/>
      <c r="D1" s="127" t="s">
        <v>79</v>
      </c>
      <c r="E1" s="127"/>
      <c r="F1" s="127"/>
      <c r="G1" s="127"/>
      <c r="H1" s="127"/>
      <c r="I1" s="127"/>
      <c r="J1" s="129" t="s">
        <v>80</v>
      </c>
      <c r="K1" s="129"/>
      <c r="L1" s="129"/>
      <c r="M1" s="129"/>
      <c r="N1" s="129"/>
      <c r="O1" s="129"/>
      <c r="P1" s="43"/>
      <c r="Q1" s="46"/>
    </row>
    <row r="2" spans="1:17" ht="15">
      <c r="A2" s="47" t="s">
        <v>4</v>
      </c>
      <c r="B2" s="48" t="s">
        <v>5</v>
      </c>
      <c r="C2" s="48" t="s">
        <v>6</v>
      </c>
      <c r="D2" s="64" t="s">
        <v>35</v>
      </c>
      <c r="E2" s="64" t="s">
        <v>36</v>
      </c>
      <c r="F2" s="64" t="s">
        <v>77</v>
      </c>
      <c r="G2" s="64" t="s">
        <v>107</v>
      </c>
      <c r="H2" s="49" t="s">
        <v>106</v>
      </c>
      <c r="I2" s="50" t="s">
        <v>37</v>
      </c>
      <c r="J2" s="65" t="s">
        <v>35</v>
      </c>
      <c r="K2" s="65" t="s">
        <v>36</v>
      </c>
      <c r="L2" s="65" t="s">
        <v>77</v>
      </c>
      <c r="M2" s="65" t="s">
        <v>107</v>
      </c>
      <c r="N2" s="65" t="s">
        <v>106</v>
      </c>
      <c r="O2" s="66" t="s">
        <v>37</v>
      </c>
      <c r="P2" s="53" t="s">
        <v>10</v>
      </c>
      <c r="Q2" s="45" t="s">
        <v>38</v>
      </c>
    </row>
    <row r="3" spans="1:17" ht="15">
      <c r="A3" s="56">
        <v>1</v>
      </c>
      <c r="B3" s="32" t="str">
        <f>IF(Berechnung!B3="","",Berechnung!B3)</f>
        <v>Sophie</v>
      </c>
      <c r="C3" s="32" t="str">
        <f>IF(Berechnung!C3="","",Berechnung!C3)</f>
        <v>Peterschelka</v>
      </c>
      <c r="D3" s="57">
        <v>3</v>
      </c>
      <c r="E3" s="57">
        <v>1</v>
      </c>
      <c r="F3" s="57">
        <v>3.5</v>
      </c>
      <c r="G3" s="57">
        <v>3.5</v>
      </c>
      <c r="H3" s="57">
        <v>3</v>
      </c>
      <c r="I3" s="99">
        <f>(SUM((D3*0.75)+(E3*0.75)+(F3*0.5)+G3+H3))*5</f>
        <v>56.25</v>
      </c>
      <c r="J3" s="68">
        <v>3</v>
      </c>
      <c r="K3" s="68">
        <v>1</v>
      </c>
      <c r="L3" s="68">
        <v>2</v>
      </c>
      <c r="M3" s="68">
        <v>1</v>
      </c>
      <c r="N3" s="68">
        <v>2</v>
      </c>
      <c r="O3" s="66">
        <f>(SUM((J3*0.75)+(K3*0.75)+(L3*0.5)+M3+N3))*5</f>
        <v>35</v>
      </c>
      <c r="P3" s="60">
        <f aca="true" t="shared" si="0" ref="P3:P14">AVERAGE(O3,I3)</f>
        <v>45.625</v>
      </c>
      <c r="Q3" s="46">
        <f aca="true" t="shared" si="1" ref="Q3:Q14">ABS(I3-O3)</f>
        <v>21.25</v>
      </c>
    </row>
    <row r="4" spans="1:17" ht="15">
      <c r="A4" s="56">
        <v>2</v>
      </c>
      <c r="B4" s="32" t="str">
        <f>IF(Berechnung!B4="","",Berechnung!B4)</f>
        <v>Katharina</v>
      </c>
      <c r="C4" s="32" t="str">
        <f>IF(Berechnung!C4="","",Berechnung!C4)</f>
        <v>Krenn</v>
      </c>
      <c r="D4" s="57">
        <v>2.5</v>
      </c>
      <c r="E4" s="57">
        <v>2</v>
      </c>
      <c r="F4" s="57">
        <v>3</v>
      </c>
      <c r="G4" s="57">
        <v>3</v>
      </c>
      <c r="H4" s="57">
        <v>3</v>
      </c>
      <c r="I4" s="99">
        <f aca="true" t="shared" si="2" ref="I4:I14">(SUM((D4*0.75)+(E4*0.75)+(F4*0.5)+G4+H4))*5</f>
        <v>54.375</v>
      </c>
      <c r="J4" s="68">
        <v>2</v>
      </c>
      <c r="K4" s="68">
        <v>2</v>
      </c>
      <c r="L4" s="68">
        <v>1.5</v>
      </c>
      <c r="M4" s="68">
        <v>1.5</v>
      </c>
      <c r="N4" s="68">
        <v>2</v>
      </c>
      <c r="O4" s="66">
        <f aca="true" t="shared" si="3" ref="O4:O14">(SUM((J4*0.75)+(K4*0.75)+(L4*0.5)+M4+N4))*5</f>
        <v>36.25</v>
      </c>
      <c r="P4" s="60">
        <f t="shared" si="0"/>
        <v>45.3125</v>
      </c>
      <c r="Q4" s="46">
        <f t="shared" si="1"/>
        <v>18.125</v>
      </c>
    </row>
    <row r="5" spans="1:17" ht="15">
      <c r="A5" s="56">
        <v>3</v>
      </c>
      <c r="B5" s="32" t="str">
        <f>IF(Berechnung!B5="","",Berechnung!B5)</f>
        <v>Sophie</v>
      </c>
      <c r="C5" s="32" t="str">
        <f>IF(Berechnung!C5="","",Berechnung!C5)</f>
        <v>Gföller</v>
      </c>
      <c r="D5" s="57">
        <v>4</v>
      </c>
      <c r="E5" s="57">
        <v>2</v>
      </c>
      <c r="F5" s="57">
        <v>5</v>
      </c>
      <c r="G5" s="57">
        <v>4.5</v>
      </c>
      <c r="H5" s="57">
        <v>4.5</v>
      </c>
      <c r="I5" s="99">
        <f t="shared" si="2"/>
        <v>80</v>
      </c>
      <c r="J5" s="68">
        <v>4</v>
      </c>
      <c r="K5" s="68">
        <v>2</v>
      </c>
      <c r="L5" s="68">
        <v>5</v>
      </c>
      <c r="M5" s="68">
        <v>4</v>
      </c>
      <c r="N5" s="68">
        <v>2.5</v>
      </c>
      <c r="O5" s="66">
        <f t="shared" si="3"/>
        <v>67.5</v>
      </c>
      <c r="P5" s="60">
        <f t="shared" si="0"/>
        <v>73.75</v>
      </c>
      <c r="Q5" s="46">
        <f t="shared" si="1"/>
        <v>12.5</v>
      </c>
    </row>
    <row r="6" spans="1:17" ht="15">
      <c r="A6" s="56">
        <v>4</v>
      </c>
      <c r="B6" s="32" t="str">
        <f>IF(Berechnung!B6="","",Berechnung!B6)</f>
        <v>Cora</v>
      </c>
      <c r="C6" s="32" t="str">
        <f>IF(Berechnung!C6="","",Berechnung!C6)</f>
        <v>Horvath</v>
      </c>
      <c r="D6" s="119">
        <v>3.5</v>
      </c>
      <c r="E6" s="119">
        <v>1.5</v>
      </c>
      <c r="F6" s="119">
        <v>4.5</v>
      </c>
      <c r="G6" s="57">
        <v>4</v>
      </c>
      <c r="H6" s="57">
        <v>4.5</v>
      </c>
      <c r="I6" s="99">
        <f t="shared" si="2"/>
        <v>72.5</v>
      </c>
      <c r="J6" s="68">
        <v>3</v>
      </c>
      <c r="K6" s="68">
        <v>1.5</v>
      </c>
      <c r="L6" s="68">
        <v>4</v>
      </c>
      <c r="M6" s="68">
        <v>5</v>
      </c>
      <c r="N6" s="68">
        <v>3.5</v>
      </c>
      <c r="O6" s="66">
        <f t="shared" si="3"/>
        <v>69.375</v>
      </c>
      <c r="P6" s="60">
        <f t="shared" si="0"/>
        <v>70.9375</v>
      </c>
      <c r="Q6" s="46">
        <f t="shared" si="1"/>
        <v>3.125</v>
      </c>
    </row>
    <row r="7" spans="1:17" ht="15">
      <c r="A7" s="56">
        <v>5</v>
      </c>
      <c r="B7" s="32" t="str">
        <f>IF(Berechnung!B7="","",Berechnung!B7)</f>
        <v>Marlene</v>
      </c>
      <c r="C7" s="32" t="str">
        <f>IF(Berechnung!C7="","",Berechnung!C7)</f>
        <v>Schuecker</v>
      </c>
      <c r="D7" s="57">
        <v>5</v>
      </c>
      <c r="E7" s="57">
        <v>1.5</v>
      </c>
      <c r="F7" s="57">
        <v>7.5</v>
      </c>
      <c r="G7" s="57">
        <v>5.5</v>
      </c>
      <c r="H7" s="57">
        <v>5</v>
      </c>
      <c r="I7" s="99">
        <f t="shared" si="2"/>
        <v>95.625</v>
      </c>
      <c r="J7" s="68">
        <v>5</v>
      </c>
      <c r="K7" s="68">
        <v>2</v>
      </c>
      <c r="L7" s="68">
        <v>7</v>
      </c>
      <c r="M7" s="68">
        <v>5.5</v>
      </c>
      <c r="N7" s="68">
        <v>4</v>
      </c>
      <c r="O7" s="66">
        <f t="shared" si="3"/>
        <v>91.25</v>
      </c>
      <c r="P7" s="60">
        <f t="shared" si="0"/>
        <v>93.4375</v>
      </c>
      <c r="Q7" s="46">
        <f t="shared" si="1"/>
        <v>4.375</v>
      </c>
    </row>
    <row r="8" spans="1:17" ht="15">
      <c r="A8" s="56">
        <v>6</v>
      </c>
      <c r="B8" s="32" t="str">
        <f>IF(Berechnung!B8="","",Berechnung!B8)</f>
        <v>Celina</v>
      </c>
      <c r="C8" s="32" t="str">
        <f>IF(Berechnung!C8="","",Berechnung!C8)</f>
        <v>Hochmuth</v>
      </c>
      <c r="D8" s="57">
        <v>2.5</v>
      </c>
      <c r="E8" s="57">
        <v>1</v>
      </c>
      <c r="F8" s="57">
        <v>3.5</v>
      </c>
      <c r="G8" s="57">
        <v>3</v>
      </c>
      <c r="H8" s="57">
        <v>3</v>
      </c>
      <c r="I8" s="99">
        <f t="shared" si="2"/>
        <v>51.875</v>
      </c>
      <c r="J8" s="68">
        <v>2</v>
      </c>
      <c r="K8" s="68">
        <v>1</v>
      </c>
      <c r="L8" s="68">
        <v>4</v>
      </c>
      <c r="M8" s="68">
        <v>2.5</v>
      </c>
      <c r="N8" s="68">
        <v>2.5</v>
      </c>
      <c r="O8" s="66">
        <f t="shared" si="3"/>
        <v>46.25</v>
      </c>
      <c r="P8" s="60">
        <f t="shared" si="0"/>
        <v>49.0625</v>
      </c>
      <c r="Q8" s="46">
        <f t="shared" si="1"/>
        <v>5.625</v>
      </c>
    </row>
    <row r="9" spans="1:17" ht="15">
      <c r="A9" s="56">
        <v>7</v>
      </c>
      <c r="B9" s="32" t="str">
        <f>IF(Berechnung!B9="","",Berechnung!B9)</f>
        <v>Clea</v>
      </c>
      <c r="C9" s="32" t="str">
        <f>IF(Berechnung!C9="","",Berechnung!C9)</f>
        <v>Mercsanics</v>
      </c>
      <c r="D9" s="57">
        <v>4</v>
      </c>
      <c r="E9" s="57">
        <v>1.5</v>
      </c>
      <c r="F9" s="57">
        <v>7</v>
      </c>
      <c r="G9" s="57">
        <v>4</v>
      </c>
      <c r="H9" s="57">
        <v>5</v>
      </c>
      <c r="I9" s="99">
        <f t="shared" si="2"/>
        <v>83.125</v>
      </c>
      <c r="J9" s="68">
        <v>4</v>
      </c>
      <c r="K9" s="68">
        <v>2</v>
      </c>
      <c r="L9" s="68">
        <v>7.5</v>
      </c>
      <c r="M9" s="68">
        <v>4</v>
      </c>
      <c r="N9" s="68">
        <v>3.5</v>
      </c>
      <c r="O9" s="66">
        <f t="shared" si="3"/>
        <v>78.75</v>
      </c>
      <c r="P9" s="60">
        <f t="shared" si="0"/>
        <v>80.9375</v>
      </c>
      <c r="Q9" s="46">
        <f t="shared" si="1"/>
        <v>4.375</v>
      </c>
    </row>
    <row r="10" spans="1:17" ht="15">
      <c r="A10" s="56">
        <v>8</v>
      </c>
      <c r="B10" s="32" t="str">
        <f>IF(Berechnung!B10="","",Berechnung!B10)</f>
        <v>Livia</v>
      </c>
      <c r="C10" s="32" t="str">
        <f>IF(Berechnung!C10="","",Berechnung!C10)</f>
        <v>Kaiser</v>
      </c>
      <c r="D10" s="57">
        <v>5.5</v>
      </c>
      <c r="E10" s="57">
        <v>4</v>
      </c>
      <c r="F10" s="57">
        <v>4</v>
      </c>
      <c r="G10" s="57">
        <v>5.5</v>
      </c>
      <c r="H10" s="57">
        <v>5.5</v>
      </c>
      <c r="I10" s="99">
        <f t="shared" si="2"/>
        <v>100.625</v>
      </c>
      <c r="J10" s="68">
        <v>6</v>
      </c>
      <c r="K10" s="68">
        <v>3.5</v>
      </c>
      <c r="L10" s="68">
        <v>4.5</v>
      </c>
      <c r="M10" s="68">
        <v>5</v>
      </c>
      <c r="N10" s="68">
        <v>5</v>
      </c>
      <c r="O10" s="66">
        <f t="shared" si="3"/>
        <v>96.875</v>
      </c>
      <c r="P10" s="60">
        <f t="shared" si="0"/>
        <v>98.75</v>
      </c>
      <c r="Q10" s="46">
        <f t="shared" si="1"/>
        <v>3.75</v>
      </c>
    </row>
    <row r="11" spans="1:17" ht="15">
      <c r="A11" s="56">
        <v>9</v>
      </c>
      <c r="B11" s="32" t="str">
        <f>IF(Berechnung!B11="","",Berechnung!B11)</f>
        <v>Lara</v>
      </c>
      <c r="C11" s="32" t="str">
        <f>IF(Berechnung!C11="","",Berechnung!C11)</f>
        <v>Marschall</v>
      </c>
      <c r="D11" s="57">
        <v>6</v>
      </c>
      <c r="E11" s="57">
        <v>4.5</v>
      </c>
      <c r="F11" s="57">
        <v>6.5</v>
      </c>
      <c r="G11" s="57">
        <v>5.5</v>
      </c>
      <c r="H11" s="57">
        <v>5.5</v>
      </c>
      <c r="I11" s="99">
        <f t="shared" si="2"/>
        <v>110.625</v>
      </c>
      <c r="J11" s="68">
        <v>7</v>
      </c>
      <c r="K11" s="68">
        <v>4.5</v>
      </c>
      <c r="L11" s="68">
        <v>6.5</v>
      </c>
      <c r="M11" s="120">
        <v>4.5</v>
      </c>
      <c r="N11" s="68">
        <v>5.5</v>
      </c>
      <c r="O11" s="66">
        <f t="shared" si="3"/>
        <v>109.375</v>
      </c>
      <c r="P11" s="60">
        <f t="shared" si="0"/>
        <v>110</v>
      </c>
      <c r="Q11" s="46">
        <f t="shared" si="1"/>
        <v>1.25</v>
      </c>
    </row>
    <row r="12" spans="1:17" ht="15">
      <c r="A12" s="56">
        <v>10</v>
      </c>
      <c r="B12" s="32" t="str">
        <f>IF(Berechnung!B12="","",Berechnung!B12)</f>
        <v>Dominik</v>
      </c>
      <c r="C12" s="32" t="str">
        <f>IF(Berechnung!C12="","",Berechnung!C12)</f>
        <v>Friedl</v>
      </c>
      <c r="D12" s="57">
        <v>4</v>
      </c>
      <c r="E12" s="57">
        <v>2</v>
      </c>
      <c r="F12" s="57">
        <v>5.5</v>
      </c>
      <c r="G12" s="57">
        <v>4.5</v>
      </c>
      <c r="H12" s="57">
        <v>5</v>
      </c>
      <c r="I12" s="99">
        <f t="shared" si="2"/>
        <v>83.75</v>
      </c>
      <c r="J12" s="68">
        <v>3</v>
      </c>
      <c r="K12" s="68">
        <v>2</v>
      </c>
      <c r="L12" s="68">
        <v>6.5</v>
      </c>
      <c r="M12" s="68">
        <v>4</v>
      </c>
      <c r="N12" s="68">
        <v>4</v>
      </c>
      <c r="O12" s="66">
        <f t="shared" si="3"/>
        <v>75</v>
      </c>
      <c r="P12" s="60">
        <f t="shared" si="0"/>
        <v>79.375</v>
      </c>
      <c r="Q12" s="46">
        <f t="shared" si="1"/>
        <v>8.75</v>
      </c>
    </row>
    <row r="13" spans="1:17" ht="15">
      <c r="A13" s="56">
        <v>11</v>
      </c>
      <c r="B13" s="32" t="str">
        <f>IF(Berechnung!B13="","",Berechnung!B13)</f>
        <v>Jessica-Tiffany </v>
      </c>
      <c r="C13" s="32" t="str">
        <f>IF(Berechnung!C13="","",Berechnung!C13)</f>
        <v>Hann</v>
      </c>
      <c r="D13" s="57">
        <v>5</v>
      </c>
      <c r="E13" s="57">
        <v>5</v>
      </c>
      <c r="F13" s="57">
        <v>5</v>
      </c>
      <c r="G13" s="57">
        <v>6</v>
      </c>
      <c r="H13" s="57">
        <v>5.5</v>
      </c>
      <c r="I13" s="99">
        <f t="shared" si="2"/>
        <v>107.5</v>
      </c>
      <c r="J13" s="68">
        <v>5</v>
      </c>
      <c r="K13" s="68">
        <v>4</v>
      </c>
      <c r="L13" s="68">
        <v>5</v>
      </c>
      <c r="M13" s="68">
        <v>5</v>
      </c>
      <c r="N13" s="68">
        <v>5</v>
      </c>
      <c r="O13" s="66">
        <f t="shared" si="3"/>
        <v>96.25</v>
      </c>
      <c r="P13" s="60">
        <f t="shared" si="0"/>
        <v>101.875</v>
      </c>
      <c r="Q13" s="46">
        <f t="shared" si="1"/>
        <v>11.25</v>
      </c>
    </row>
    <row r="14" spans="1:17" ht="15">
      <c r="A14" s="56">
        <v>12</v>
      </c>
      <c r="B14" s="32" t="str">
        <f>IF(Berechnung!B14="","",Berechnung!B14)</f>
        <v>Nina</v>
      </c>
      <c r="C14" s="32" t="str">
        <f>IF(Berechnung!C14="","",Berechnung!C14)</f>
        <v>Horvath</v>
      </c>
      <c r="D14" s="57">
        <v>5</v>
      </c>
      <c r="E14" s="57">
        <v>1.5</v>
      </c>
      <c r="F14" s="57">
        <v>7.5</v>
      </c>
      <c r="G14" s="57">
        <v>6.5</v>
      </c>
      <c r="H14" s="119">
        <v>6</v>
      </c>
      <c r="I14" s="99">
        <f t="shared" si="2"/>
        <v>105.625</v>
      </c>
      <c r="J14" s="68">
        <v>5</v>
      </c>
      <c r="K14" s="68">
        <v>1</v>
      </c>
      <c r="L14" s="68">
        <v>7</v>
      </c>
      <c r="M14" s="68">
        <v>5.5</v>
      </c>
      <c r="N14" s="68">
        <v>5</v>
      </c>
      <c r="O14" s="66">
        <f t="shared" si="3"/>
        <v>92.5</v>
      </c>
      <c r="P14" s="60">
        <f t="shared" si="0"/>
        <v>99.0625</v>
      </c>
      <c r="Q14" s="46">
        <f t="shared" si="1"/>
        <v>13.125</v>
      </c>
    </row>
    <row r="16" spans="4:17" ht="15">
      <c r="D16" s="90" t="s">
        <v>57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8" ht="18.75">
      <c r="D18" s="97" t="s">
        <v>78</v>
      </c>
    </row>
  </sheetData>
  <sheetProtection/>
  <protectedRanges>
    <protectedRange sqref="H12:H14" name="Presentation_1"/>
    <protectedRange password="CF7A" sqref="D3:H11 D12:G14" name="P1_1_1"/>
    <protectedRange password="CF7A" sqref="J3:N14" name="P2_1_1"/>
  </protectedRanges>
  <mergeCells count="2">
    <mergeCell ref="D1:I1"/>
    <mergeCell ref="J1:O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M19"/>
  <sheetViews>
    <sheetView zoomScalePageLayoutView="0" workbookViewId="0" topLeftCell="A1">
      <selection activeCell="A14" sqref="A14:IV14"/>
    </sheetView>
  </sheetViews>
  <sheetFormatPr defaultColWidth="11.421875" defaultRowHeight="15"/>
  <cols>
    <col min="1" max="1" width="4.00390625" style="0" bestFit="1" customWidth="1"/>
    <col min="2" max="2" width="9.8515625" style="0" bestFit="1" customWidth="1"/>
    <col min="3" max="3" width="11.00390625" style="0" bestFit="1" customWidth="1"/>
    <col min="4" max="4" width="2.8515625" style="0" bestFit="1" customWidth="1"/>
    <col min="5" max="5" width="2.57421875" style="0" bestFit="1" customWidth="1"/>
    <col min="6" max="6" width="2.421875" style="0" bestFit="1" customWidth="1"/>
    <col min="7" max="7" width="2.7109375" style="0" bestFit="1" customWidth="1"/>
    <col min="8" max="8" width="2.57421875" style="0" bestFit="1" customWidth="1"/>
    <col min="9" max="9" width="2.8515625" style="0" bestFit="1" customWidth="1"/>
    <col min="10" max="11" width="3.421875" style="0" customWidth="1"/>
    <col min="12" max="12" width="12.140625" style="0" customWidth="1"/>
    <col min="13" max="13" width="2.8515625" style="0" bestFit="1" customWidth="1"/>
    <col min="14" max="14" width="2.57421875" style="0" bestFit="1" customWidth="1"/>
    <col min="15" max="15" width="2.421875" style="0" bestFit="1" customWidth="1"/>
    <col min="16" max="16" width="2.7109375" style="0" bestFit="1" customWidth="1"/>
    <col min="17" max="17" width="2.57421875" style="0" bestFit="1" customWidth="1"/>
    <col min="18" max="18" width="2.8515625" style="0" bestFit="1" customWidth="1"/>
    <col min="19" max="19" width="3.421875" style="0" customWidth="1"/>
    <col min="20" max="20" width="3.7109375" style="0" customWidth="1"/>
    <col min="21" max="21" width="13.7109375" style="0" customWidth="1"/>
    <col min="22" max="29" width="3.57421875" style="0" customWidth="1"/>
    <col min="30" max="30" width="13.7109375" style="0" customWidth="1"/>
    <col min="31" max="32" width="4.00390625" style="0" customWidth="1"/>
    <col min="33" max="33" width="12.00390625" style="0" customWidth="1"/>
    <col min="34" max="35" width="13.28125" style="109" customWidth="1"/>
    <col min="36" max="36" width="10.140625" style="0" bestFit="1" customWidth="1"/>
    <col min="37" max="37" width="16.00390625" style="0" customWidth="1"/>
    <col min="38" max="38" width="11.8515625" style="0" customWidth="1"/>
  </cols>
  <sheetData>
    <row r="1" spans="1:38" ht="15">
      <c r="A1" s="41"/>
      <c r="B1" s="42"/>
      <c r="C1" s="42"/>
      <c r="D1" s="127" t="s">
        <v>65</v>
      </c>
      <c r="E1" s="127"/>
      <c r="F1" s="127"/>
      <c r="G1" s="127"/>
      <c r="H1" s="127"/>
      <c r="I1" s="127"/>
      <c r="J1" s="127"/>
      <c r="K1" s="127"/>
      <c r="L1" s="127"/>
      <c r="M1" s="130" t="s">
        <v>66</v>
      </c>
      <c r="N1" s="130"/>
      <c r="O1" s="130"/>
      <c r="P1" s="130"/>
      <c r="Q1" s="130"/>
      <c r="R1" s="130"/>
      <c r="S1" s="130"/>
      <c r="T1" s="130"/>
      <c r="U1" s="130"/>
      <c r="V1" s="131" t="s">
        <v>111</v>
      </c>
      <c r="W1" s="131"/>
      <c r="X1" s="131"/>
      <c r="Y1" s="131"/>
      <c r="Z1" s="131"/>
      <c r="AA1" s="131"/>
      <c r="AB1" s="131"/>
      <c r="AC1" s="131"/>
      <c r="AD1" s="131"/>
      <c r="AE1" s="132" t="s">
        <v>112</v>
      </c>
      <c r="AF1" s="132"/>
      <c r="AG1" s="42"/>
      <c r="AH1" s="107"/>
      <c r="AI1" s="107"/>
      <c r="AJ1" s="42"/>
      <c r="AK1" s="42"/>
      <c r="AL1" s="42"/>
    </row>
    <row r="2" spans="1:38" ht="15">
      <c r="A2" s="47" t="s">
        <v>4</v>
      </c>
      <c r="B2" s="48" t="s">
        <v>5</v>
      </c>
      <c r="C2" s="48" t="s">
        <v>6</v>
      </c>
      <c r="D2" s="64" t="s">
        <v>40</v>
      </c>
      <c r="E2" s="64" t="s">
        <v>39</v>
      </c>
      <c r="F2" s="69" t="s">
        <v>42</v>
      </c>
      <c r="G2" s="64" t="s">
        <v>41</v>
      </c>
      <c r="H2" s="49" t="s">
        <v>63</v>
      </c>
      <c r="I2" s="49" t="s">
        <v>43</v>
      </c>
      <c r="J2" s="49" t="s">
        <v>67</v>
      </c>
      <c r="K2" s="49" t="s">
        <v>68</v>
      </c>
      <c r="L2" s="49" t="s">
        <v>70</v>
      </c>
      <c r="M2" s="66" t="s">
        <v>40</v>
      </c>
      <c r="N2" s="66" t="s">
        <v>39</v>
      </c>
      <c r="O2" s="66" t="s">
        <v>42</v>
      </c>
      <c r="P2" s="66" t="s">
        <v>41</v>
      </c>
      <c r="Q2" s="66" t="s">
        <v>63</v>
      </c>
      <c r="R2" s="66" t="s">
        <v>43</v>
      </c>
      <c r="S2" s="66" t="s">
        <v>67</v>
      </c>
      <c r="T2" s="66" t="s">
        <v>68</v>
      </c>
      <c r="U2" s="66" t="s">
        <v>71</v>
      </c>
      <c r="V2" s="105" t="s">
        <v>40</v>
      </c>
      <c r="W2" s="105" t="s">
        <v>39</v>
      </c>
      <c r="X2" s="105" t="s">
        <v>42</v>
      </c>
      <c r="Y2" s="105" t="s">
        <v>41</v>
      </c>
      <c r="Z2" s="105" t="s">
        <v>63</v>
      </c>
      <c r="AA2" s="105" t="s">
        <v>43</v>
      </c>
      <c r="AB2" s="105" t="s">
        <v>67</v>
      </c>
      <c r="AC2" s="105" t="s">
        <v>68</v>
      </c>
      <c r="AD2" s="105" t="s">
        <v>108</v>
      </c>
      <c r="AE2" s="104" t="s">
        <v>67</v>
      </c>
      <c r="AF2" s="104" t="s">
        <v>68</v>
      </c>
      <c r="AG2" s="70" t="s">
        <v>29</v>
      </c>
      <c r="AH2" s="71" t="s">
        <v>110</v>
      </c>
      <c r="AI2" s="71" t="s">
        <v>109</v>
      </c>
      <c r="AJ2" s="70" t="s">
        <v>10</v>
      </c>
      <c r="AK2" s="71" t="s">
        <v>72</v>
      </c>
      <c r="AL2" s="70" t="s">
        <v>69</v>
      </c>
    </row>
    <row r="3" spans="1:38" ht="15">
      <c r="A3" s="56">
        <v>1</v>
      </c>
      <c r="B3" s="32" t="str">
        <f>IF(Berechnung!B3="","",Berechnung!B3)</f>
        <v>Sophie</v>
      </c>
      <c r="C3" s="32" t="str">
        <f>IF(Berechnung!C3="","",Berechnung!C3)</f>
        <v>Peterschelka</v>
      </c>
      <c r="D3" s="67">
        <v>0</v>
      </c>
      <c r="E3" s="67">
        <v>0</v>
      </c>
      <c r="F3" s="67">
        <v>2</v>
      </c>
      <c r="G3" s="67">
        <v>1</v>
      </c>
      <c r="H3" s="57">
        <v>1</v>
      </c>
      <c r="I3" s="57">
        <v>1</v>
      </c>
      <c r="J3" s="57">
        <v>5</v>
      </c>
      <c r="K3" s="57">
        <v>0</v>
      </c>
      <c r="L3" s="72">
        <f>IF(SUM(D3:I3)&gt;12,12,SUM(D3:I3))</f>
        <v>5</v>
      </c>
      <c r="M3" s="113">
        <v>0</v>
      </c>
      <c r="N3" s="113">
        <v>0</v>
      </c>
      <c r="O3" s="113">
        <v>2</v>
      </c>
      <c r="P3" s="113">
        <v>1</v>
      </c>
      <c r="Q3" s="113">
        <v>1</v>
      </c>
      <c r="R3" s="113">
        <v>1</v>
      </c>
      <c r="S3" s="113">
        <v>5</v>
      </c>
      <c r="T3" s="113">
        <v>0</v>
      </c>
      <c r="U3" s="73">
        <f>IF(SUM(M3:R3)&gt;12,12,SUM(M3:R3))</f>
        <v>5</v>
      </c>
      <c r="V3" s="114">
        <v>0</v>
      </c>
      <c r="W3" s="114">
        <v>0</v>
      </c>
      <c r="X3" s="114">
        <v>2</v>
      </c>
      <c r="Y3" s="114">
        <v>1</v>
      </c>
      <c r="Z3" s="114">
        <v>1</v>
      </c>
      <c r="AA3" s="114">
        <v>1</v>
      </c>
      <c r="AB3" s="114">
        <v>4</v>
      </c>
      <c r="AC3" s="114">
        <v>1</v>
      </c>
      <c r="AD3" s="106">
        <f>IF(SUM(V3:AA3)&gt;12,12,SUM(V3:AA3))</f>
        <v>5</v>
      </c>
      <c r="AE3" s="115">
        <v>4</v>
      </c>
      <c r="AF3" s="115">
        <v>1</v>
      </c>
      <c r="AG3" s="74">
        <f>AVERAGE(L3,U3,AD3)</f>
        <v>5</v>
      </c>
      <c r="AH3" s="108">
        <f>AVERAGE(J3,S3,AB3,AE3)</f>
        <v>4.5</v>
      </c>
      <c r="AI3" s="108">
        <f>AVERAGE(K3,T3,AC3,AF3)</f>
        <v>0.5</v>
      </c>
      <c r="AJ3" s="74">
        <f>AG3*50/12</f>
        <v>20.833333333333332</v>
      </c>
      <c r="AK3" s="74">
        <f>(AH3*12.5)+(AI3*25)</f>
        <v>68.75</v>
      </c>
      <c r="AL3" s="46">
        <f aca="true" t="shared" si="0" ref="AL3:AL14">ABS(L3-U3)</f>
        <v>0</v>
      </c>
    </row>
    <row r="4" spans="1:38" ht="15">
      <c r="A4" s="56">
        <v>2</v>
      </c>
      <c r="B4" s="32" t="str">
        <f>IF(Berechnung!B4="","",Berechnung!B4)</f>
        <v>Katharina</v>
      </c>
      <c r="C4" s="32" t="str">
        <f>IF(Berechnung!C4="","",Berechnung!C4)</f>
        <v>Krenn</v>
      </c>
      <c r="D4" s="67">
        <v>0</v>
      </c>
      <c r="E4" s="67">
        <v>0</v>
      </c>
      <c r="F4" s="67">
        <v>2</v>
      </c>
      <c r="G4" s="67">
        <v>1</v>
      </c>
      <c r="H4" s="57">
        <v>1</v>
      </c>
      <c r="I4" s="57">
        <v>2</v>
      </c>
      <c r="J4" s="57">
        <v>5</v>
      </c>
      <c r="K4" s="57">
        <v>0</v>
      </c>
      <c r="L4" s="72">
        <f aca="true" t="shared" si="1" ref="L4:L14">IF(SUM(D4:I4)&gt;12,12,SUM(D4:I4))</f>
        <v>6</v>
      </c>
      <c r="M4" s="113">
        <v>0</v>
      </c>
      <c r="N4" s="113">
        <v>0</v>
      </c>
      <c r="O4" s="113">
        <v>2</v>
      </c>
      <c r="P4" s="113">
        <v>1</v>
      </c>
      <c r="Q4" s="113">
        <v>1</v>
      </c>
      <c r="R4" s="113">
        <v>2</v>
      </c>
      <c r="S4" s="113">
        <v>5</v>
      </c>
      <c r="T4" s="113">
        <v>0</v>
      </c>
      <c r="U4" s="73">
        <f aca="true" t="shared" si="2" ref="U4:U14">IF(SUM(M4:R4)&gt;12,12,SUM(M4:R4))</f>
        <v>6</v>
      </c>
      <c r="V4" s="114">
        <v>0</v>
      </c>
      <c r="W4" s="114">
        <v>0</v>
      </c>
      <c r="X4" s="114">
        <v>2</v>
      </c>
      <c r="Y4" s="114">
        <v>1</v>
      </c>
      <c r="Z4" s="114">
        <v>1</v>
      </c>
      <c r="AA4" s="114">
        <v>2</v>
      </c>
      <c r="AB4" s="114">
        <v>4</v>
      </c>
      <c r="AC4" s="114">
        <v>1</v>
      </c>
      <c r="AD4" s="106">
        <f aca="true" t="shared" si="3" ref="AD4:AD14">IF(SUM(V4:AA4)&gt;12,12,SUM(V4:AA4))</f>
        <v>6</v>
      </c>
      <c r="AE4" s="115">
        <v>5</v>
      </c>
      <c r="AF4" s="115">
        <v>0</v>
      </c>
      <c r="AG4" s="74">
        <f aca="true" t="shared" si="4" ref="AG4:AG14">AVERAGE(L4,U4,AD4)</f>
        <v>6</v>
      </c>
      <c r="AH4" s="108">
        <f aca="true" t="shared" si="5" ref="AH4:AH14">AVERAGE(J4,S4,AB4,AE4)</f>
        <v>4.75</v>
      </c>
      <c r="AI4" s="108">
        <f aca="true" t="shared" si="6" ref="AI4:AI14">AVERAGE(K4,T4,AC4,AF4)</f>
        <v>0.25</v>
      </c>
      <c r="AJ4" s="74">
        <f aca="true" t="shared" si="7" ref="AJ4:AJ14">AG4*50/12</f>
        <v>25</v>
      </c>
      <c r="AK4" s="74">
        <f aca="true" t="shared" si="8" ref="AK4:AK14">(AH4*12.5)+(AI4*25)</f>
        <v>65.625</v>
      </c>
      <c r="AL4" s="46">
        <f t="shared" si="0"/>
        <v>0</v>
      </c>
    </row>
    <row r="5" spans="1:38" ht="15">
      <c r="A5" s="56">
        <v>3</v>
      </c>
      <c r="B5" s="32" t="str">
        <f>IF(Berechnung!B5="","",Berechnung!B5)</f>
        <v>Sophie</v>
      </c>
      <c r="C5" s="32" t="str">
        <f>IF(Berechnung!C5="","",Berechnung!C5)</f>
        <v>Gföller</v>
      </c>
      <c r="D5" s="67">
        <v>0</v>
      </c>
      <c r="E5" s="67">
        <v>0</v>
      </c>
      <c r="F5" s="67">
        <v>2</v>
      </c>
      <c r="G5" s="67">
        <v>0</v>
      </c>
      <c r="H5" s="57">
        <v>0</v>
      </c>
      <c r="I5" s="57">
        <v>0</v>
      </c>
      <c r="J5" s="57">
        <v>6</v>
      </c>
      <c r="K5" s="57">
        <v>0</v>
      </c>
      <c r="L5" s="72">
        <f t="shared" si="1"/>
        <v>2</v>
      </c>
      <c r="M5" s="113">
        <v>0</v>
      </c>
      <c r="N5" s="113">
        <v>0</v>
      </c>
      <c r="O5" s="113">
        <v>2</v>
      </c>
      <c r="P5" s="113">
        <v>0</v>
      </c>
      <c r="Q5" s="113">
        <v>0</v>
      </c>
      <c r="R5" s="113">
        <v>0</v>
      </c>
      <c r="S5" s="113">
        <v>6</v>
      </c>
      <c r="T5" s="113">
        <v>0</v>
      </c>
      <c r="U5" s="73">
        <f t="shared" si="2"/>
        <v>2</v>
      </c>
      <c r="V5" s="114">
        <v>0</v>
      </c>
      <c r="W5" s="114">
        <v>0</v>
      </c>
      <c r="X5" s="114">
        <v>2</v>
      </c>
      <c r="Y5" s="114">
        <v>0</v>
      </c>
      <c r="Z5" s="114">
        <v>0</v>
      </c>
      <c r="AA5" s="114">
        <v>0</v>
      </c>
      <c r="AB5" s="114">
        <v>6</v>
      </c>
      <c r="AC5" s="114">
        <v>0</v>
      </c>
      <c r="AD5" s="106">
        <f t="shared" si="3"/>
        <v>2</v>
      </c>
      <c r="AE5" s="115">
        <v>6</v>
      </c>
      <c r="AF5" s="115">
        <v>0</v>
      </c>
      <c r="AG5" s="74">
        <f t="shared" si="4"/>
        <v>2</v>
      </c>
      <c r="AH5" s="108">
        <f t="shared" si="5"/>
        <v>6</v>
      </c>
      <c r="AI5" s="108">
        <f t="shared" si="6"/>
        <v>0</v>
      </c>
      <c r="AJ5" s="74">
        <f t="shared" si="7"/>
        <v>8.333333333333334</v>
      </c>
      <c r="AK5" s="74">
        <f t="shared" si="8"/>
        <v>75</v>
      </c>
      <c r="AL5" s="46">
        <f t="shared" si="0"/>
        <v>0</v>
      </c>
    </row>
    <row r="6" spans="1:38" ht="15">
      <c r="A6" s="56">
        <v>4</v>
      </c>
      <c r="B6" s="32" t="str">
        <f>IF(Berechnung!B6="","",Berechnung!B6)</f>
        <v>Cora</v>
      </c>
      <c r="C6" s="32" t="str">
        <f>IF(Berechnung!C6="","",Berechnung!C6)</f>
        <v>Horvath</v>
      </c>
      <c r="D6" s="67">
        <v>1</v>
      </c>
      <c r="E6" s="67">
        <v>1</v>
      </c>
      <c r="F6" s="67">
        <v>2</v>
      </c>
      <c r="G6" s="67">
        <v>1</v>
      </c>
      <c r="H6" s="57">
        <v>1</v>
      </c>
      <c r="I6" s="57">
        <v>0</v>
      </c>
      <c r="J6" s="57">
        <v>7</v>
      </c>
      <c r="K6" s="57">
        <v>0</v>
      </c>
      <c r="L6" s="72">
        <f t="shared" si="1"/>
        <v>6</v>
      </c>
      <c r="M6" s="113">
        <v>1</v>
      </c>
      <c r="N6" s="113">
        <v>1</v>
      </c>
      <c r="O6" s="113">
        <v>2</v>
      </c>
      <c r="P6" s="113">
        <v>1</v>
      </c>
      <c r="Q6" s="113">
        <v>1</v>
      </c>
      <c r="R6" s="113">
        <v>0</v>
      </c>
      <c r="S6" s="113">
        <v>7</v>
      </c>
      <c r="T6" s="113">
        <v>0</v>
      </c>
      <c r="U6" s="73">
        <f t="shared" si="2"/>
        <v>6</v>
      </c>
      <c r="V6" s="114">
        <v>1</v>
      </c>
      <c r="W6" s="114">
        <v>1</v>
      </c>
      <c r="X6" s="114">
        <v>2</v>
      </c>
      <c r="Y6" s="114">
        <v>1</v>
      </c>
      <c r="Z6" s="114">
        <v>1</v>
      </c>
      <c r="AA6" s="114">
        <v>0</v>
      </c>
      <c r="AB6" s="114">
        <v>7</v>
      </c>
      <c r="AC6" s="114">
        <v>0</v>
      </c>
      <c r="AD6" s="106">
        <f t="shared" si="3"/>
        <v>6</v>
      </c>
      <c r="AE6" s="115">
        <v>6</v>
      </c>
      <c r="AF6" s="115">
        <v>0</v>
      </c>
      <c r="AG6" s="74">
        <f t="shared" si="4"/>
        <v>6</v>
      </c>
      <c r="AH6" s="108">
        <f t="shared" si="5"/>
        <v>6.75</v>
      </c>
      <c r="AI6" s="108">
        <f t="shared" si="6"/>
        <v>0</v>
      </c>
      <c r="AJ6" s="74">
        <f t="shared" si="7"/>
        <v>25</v>
      </c>
      <c r="AK6" s="74">
        <f t="shared" si="8"/>
        <v>84.375</v>
      </c>
      <c r="AL6" s="46">
        <f t="shared" si="0"/>
        <v>0</v>
      </c>
    </row>
    <row r="7" spans="1:38" ht="15">
      <c r="A7" s="56">
        <v>5</v>
      </c>
      <c r="B7" s="32" t="str">
        <f>IF(Berechnung!B7="","",Berechnung!B7)</f>
        <v>Marlene</v>
      </c>
      <c r="C7" s="32" t="str">
        <f>IF(Berechnung!C7="","",Berechnung!C7)</f>
        <v>Schuecker</v>
      </c>
      <c r="D7" s="67">
        <v>2</v>
      </c>
      <c r="E7" s="67">
        <v>0</v>
      </c>
      <c r="F7" s="67">
        <v>1</v>
      </c>
      <c r="G7" s="67">
        <v>0</v>
      </c>
      <c r="H7" s="57">
        <v>0</v>
      </c>
      <c r="I7" s="57">
        <v>0</v>
      </c>
      <c r="J7" s="57">
        <v>2</v>
      </c>
      <c r="K7" s="57">
        <v>0</v>
      </c>
      <c r="L7" s="72">
        <f t="shared" si="1"/>
        <v>3</v>
      </c>
      <c r="M7" s="113">
        <v>2</v>
      </c>
      <c r="N7" s="113">
        <v>1</v>
      </c>
      <c r="O7" s="113">
        <v>1</v>
      </c>
      <c r="P7" s="113">
        <v>0</v>
      </c>
      <c r="Q7" s="113">
        <v>0</v>
      </c>
      <c r="R7" s="113">
        <v>0</v>
      </c>
      <c r="S7" s="113">
        <v>2</v>
      </c>
      <c r="T7" s="113">
        <v>0</v>
      </c>
      <c r="U7" s="73">
        <f t="shared" si="2"/>
        <v>4</v>
      </c>
      <c r="V7" s="114">
        <v>2</v>
      </c>
      <c r="W7" s="114">
        <v>1</v>
      </c>
      <c r="X7" s="114">
        <v>1</v>
      </c>
      <c r="Y7" s="114">
        <v>0</v>
      </c>
      <c r="Z7" s="114">
        <v>0</v>
      </c>
      <c r="AA7" s="114">
        <v>0</v>
      </c>
      <c r="AB7" s="114">
        <v>2</v>
      </c>
      <c r="AC7" s="114">
        <v>0</v>
      </c>
      <c r="AD7" s="106">
        <f t="shared" si="3"/>
        <v>4</v>
      </c>
      <c r="AE7" s="115">
        <v>2</v>
      </c>
      <c r="AF7" s="115">
        <v>0</v>
      </c>
      <c r="AG7" s="74">
        <f t="shared" si="4"/>
        <v>3.6666666666666665</v>
      </c>
      <c r="AH7" s="108">
        <f t="shared" si="5"/>
        <v>2</v>
      </c>
      <c r="AI7" s="108">
        <f t="shared" si="6"/>
        <v>0</v>
      </c>
      <c r="AJ7" s="74">
        <f t="shared" si="7"/>
        <v>15.277777777777777</v>
      </c>
      <c r="AK7" s="74">
        <f t="shared" si="8"/>
        <v>25</v>
      </c>
      <c r="AL7" s="46">
        <f t="shared" si="0"/>
        <v>1</v>
      </c>
    </row>
    <row r="8" spans="1:38" ht="15">
      <c r="A8" s="56">
        <v>6</v>
      </c>
      <c r="B8" s="32" t="str">
        <f>IF(Berechnung!B8="","",Berechnung!B8)</f>
        <v>Celina</v>
      </c>
      <c r="C8" s="32" t="str">
        <f>IF(Berechnung!C8="","",Berechnung!C8)</f>
        <v>Hochmuth</v>
      </c>
      <c r="D8" s="67">
        <v>2</v>
      </c>
      <c r="E8" s="67">
        <v>1</v>
      </c>
      <c r="F8" s="67">
        <v>1</v>
      </c>
      <c r="G8" s="67">
        <v>1</v>
      </c>
      <c r="H8" s="57">
        <v>1</v>
      </c>
      <c r="I8" s="57">
        <v>1</v>
      </c>
      <c r="J8" s="57">
        <v>4</v>
      </c>
      <c r="K8" s="57">
        <v>0</v>
      </c>
      <c r="L8" s="72">
        <f t="shared" si="1"/>
        <v>7</v>
      </c>
      <c r="M8" s="113">
        <v>2</v>
      </c>
      <c r="N8" s="113">
        <v>1</v>
      </c>
      <c r="O8" s="113">
        <v>1</v>
      </c>
      <c r="P8" s="113">
        <v>1</v>
      </c>
      <c r="Q8" s="113">
        <v>1</v>
      </c>
      <c r="R8" s="113">
        <v>1</v>
      </c>
      <c r="S8" s="113">
        <v>4</v>
      </c>
      <c r="T8" s="113">
        <v>0</v>
      </c>
      <c r="U8" s="73">
        <f t="shared" si="2"/>
        <v>7</v>
      </c>
      <c r="V8" s="114">
        <v>2</v>
      </c>
      <c r="W8" s="114">
        <v>1</v>
      </c>
      <c r="X8" s="114">
        <v>1</v>
      </c>
      <c r="Y8" s="114">
        <v>1</v>
      </c>
      <c r="Z8" s="114">
        <v>1</v>
      </c>
      <c r="AA8" s="114">
        <v>1</v>
      </c>
      <c r="AB8" s="114">
        <v>5</v>
      </c>
      <c r="AC8" s="114">
        <v>0</v>
      </c>
      <c r="AD8" s="106">
        <f t="shared" si="3"/>
        <v>7</v>
      </c>
      <c r="AE8" s="115">
        <v>5</v>
      </c>
      <c r="AF8" s="115">
        <v>0</v>
      </c>
      <c r="AG8" s="74">
        <f t="shared" si="4"/>
        <v>7</v>
      </c>
      <c r="AH8" s="108">
        <f t="shared" si="5"/>
        <v>4.5</v>
      </c>
      <c r="AI8" s="108">
        <f t="shared" si="6"/>
        <v>0</v>
      </c>
      <c r="AJ8" s="74">
        <f t="shared" si="7"/>
        <v>29.166666666666668</v>
      </c>
      <c r="AK8" s="74">
        <f t="shared" si="8"/>
        <v>56.25</v>
      </c>
      <c r="AL8" s="46">
        <f t="shared" si="0"/>
        <v>0</v>
      </c>
    </row>
    <row r="9" spans="1:38" ht="15">
      <c r="A9" s="56">
        <v>7</v>
      </c>
      <c r="B9" s="32" t="str">
        <f>IF(Berechnung!B9="","",Berechnung!B9)</f>
        <v>Clea</v>
      </c>
      <c r="C9" s="32" t="str">
        <f>IF(Berechnung!C9="","",Berechnung!C9)</f>
        <v>Mercsanics</v>
      </c>
      <c r="D9" s="67">
        <v>1</v>
      </c>
      <c r="E9" s="67">
        <v>1</v>
      </c>
      <c r="F9" s="67">
        <v>1</v>
      </c>
      <c r="G9" s="67">
        <v>0</v>
      </c>
      <c r="H9" s="57">
        <v>0</v>
      </c>
      <c r="I9" s="57">
        <v>0</v>
      </c>
      <c r="J9" s="57">
        <v>7</v>
      </c>
      <c r="K9" s="57">
        <v>0</v>
      </c>
      <c r="L9" s="72">
        <f t="shared" si="1"/>
        <v>3</v>
      </c>
      <c r="M9" s="113">
        <v>1</v>
      </c>
      <c r="N9" s="113">
        <v>1</v>
      </c>
      <c r="O9" s="113">
        <v>1</v>
      </c>
      <c r="P9" s="113">
        <v>0</v>
      </c>
      <c r="Q9" s="113">
        <v>0</v>
      </c>
      <c r="R9" s="113">
        <v>0</v>
      </c>
      <c r="S9" s="113">
        <v>7</v>
      </c>
      <c r="T9" s="113">
        <v>0</v>
      </c>
      <c r="U9" s="73">
        <f t="shared" si="2"/>
        <v>3</v>
      </c>
      <c r="V9" s="114">
        <v>1</v>
      </c>
      <c r="W9" s="114">
        <v>1</v>
      </c>
      <c r="X9" s="114">
        <v>1</v>
      </c>
      <c r="Y9" s="114">
        <v>0</v>
      </c>
      <c r="Z9" s="114">
        <v>0</v>
      </c>
      <c r="AA9" s="114">
        <v>0</v>
      </c>
      <c r="AB9" s="114">
        <v>7</v>
      </c>
      <c r="AC9" s="114">
        <v>0</v>
      </c>
      <c r="AD9" s="106">
        <f t="shared" si="3"/>
        <v>3</v>
      </c>
      <c r="AE9" s="115">
        <v>7</v>
      </c>
      <c r="AF9" s="115">
        <v>0</v>
      </c>
      <c r="AG9" s="74">
        <f t="shared" si="4"/>
        <v>3</v>
      </c>
      <c r="AH9" s="108">
        <f t="shared" si="5"/>
        <v>7</v>
      </c>
      <c r="AI9" s="108">
        <f t="shared" si="6"/>
        <v>0</v>
      </c>
      <c r="AJ9" s="74">
        <f t="shared" si="7"/>
        <v>12.5</v>
      </c>
      <c r="AK9" s="74">
        <f t="shared" si="8"/>
        <v>87.5</v>
      </c>
      <c r="AL9" s="46">
        <f t="shared" si="0"/>
        <v>0</v>
      </c>
    </row>
    <row r="10" spans="1:38" ht="15">
      <c r="A10" s="56">
        <v>8</v>
      </c>
      <c r="B10" s="32" t="str">
        <f>IF(Berechnung!B10="","",Berechnung!B10)</f>
        <v>Livia</v>
      </c>
      <c r="C10" s="32" t="str">
        <f>IF(Berechnung!C10="","",Berechnung!C10)</f>
        <v>Kaiser</v>
      </c>
      <c r="D10" s="67">
        <v>2</v>
      </c>
      <c r="E10" s="67">
        <v>1</v>
      </c>
      <c r="F10" s="67">
        <v>2</v>
      </c>
      <c r="G10" s="67">
        <v>0</v>
      </c>
      <c r="H10" s="57">
        <v>1</v>
      </c>
      <c r="I10" s="57">
        <v>1</v>
      </c>
      <c r="J10" s="57">
        <v>2</v>
      </c>
      <c r="K10" s="57">
        <v>0</v>
      </c>
      <c r="L10" s="72">
        <f t="shared" si="1"/>
        <v>7</v>
      </c>
      <c r="M10" s="113">
        <v>2</v>
      </c>
      <c r="N10" s="113">
        <v>1</v>
      </c>
      <c r="O10" s="113">
        <v>2</v>
      </c>
      <c r="P10" s="113">
        <v>0</v>
      </c>
      <c r="Q10" s="113">
        <v>1</v>
      </c>
      <c r="R10" s="113">
        <v>1</v>
      </c>
      <c r="S10" s="113">
        <v>3</v>
      </c>
      <c r="T10" s="113">
        <v>0</v>
      </c>
      <c r="U10" s="73">
        <f t="shared" si="2"/>
        <v>7</v>
      </c>
      <c r="V10" s="114">
        <v>2</v>
      </c>
      <c r="W10" s="114">
        <v>1</v>
      </c>
      <c r="X10" s="114">
        <v>2</v>
      </c>
      <c r="Y10" s="114">
        <v>0</v>
      </c>
      <c r="Z10" s="114">
        <v>1</v>
      </c>
      <c r="AA10" s="114">
        <v>1</v>
      </c>
      <c r="AB10" s="114">
        <v>2</v>
      </c>
      <c r="AC10" s="114">
        <v>0</v>
      </c>
      <c r="AD10" s="106">
        <f t="shared" si="3"/>
        <v>7</v>
      </c>
      <c r="AE10" s="115">
        <v>2</v>
      </c>
      <c r="AF10" s="115">
        <v>0</v>
      </c>
      <c r="AG10" s="74">
        <f t="shared" si="4"/>
        <v>7</v>
      </c>
      <c r="AH10" s="108">
        <f t="shared" si="5"/>
        <v>2.25</v>
      </c>
      <c r="AI10" s="108">
        <f t="shared" si="6"/>
        <v>0</v>
      </c>
      <c r="AJ10" s="74">
        <f t="shared" si="7"/>
        <v>29.166666666666668</v>
      </c>
      <c r="AK10" s="74">
        <f t="shared" si="8"/>
        <v>28.125</v>
      </c>
      <c r="AL10" s="46">
        <f t="shared" si="0"/>
        <v>0</v>
      </c>
    </row>
    <row r="11" spans="1:38" ht="15">
      <c r="A11" s="56">
        <v>9</v>
      </c>
      <c r="B11" s="32" t="str">
        <f>IF(Berechnung!B11="","",Berechnung!B11)</f>
        <v>Lara</v>
      </c>
      <c r="C11" s="32" t="str">
        <f>IF(Berechnung!C11="","",Berechnung!C11)</f>
        <v>Marschall</v>
      </c>
      <c r="D11" s="67">
        <v>2</v>
      </c>
      <c r="E11" s="67">
        <v>1</v>
      </c>
      <c r="F11" s="67">
        <v>2</v>
      </c>
      <c r="G11" s="67">
        <v>1</v>
      </c>
      <c r="H11" s="57">
        <v>0</v>
      </c>
      <c r="I11" s="57">
        <v>0</v>
      </c>
      <c r="J11" s="57">
        <v>5</v>
      </c>
      <c r="K11" s="57">
        <v>0</v>
      </c>
      <c r="L11" s="72">
        <f t="shared" si="1"/>
        <v>6</v>
      </c>
      <c r="M11" s="113">
        <v>2</v>
      </c>
      <c r="N11" s="113">
        <v>1</v>
      </c>
      <c r="O11" s="113">
        <v>2</v>
      </c>
      <c r="P11" s="113">
        <v>1</v>
      </c>
      <c r="Q11" s="113">
        <v>0</v>
      </c>
      <c r="R11" s="113">
        <v>0</v>
      </c>
      <c r="S11" s="113">
        <v>5</v>
      </c>
      <c r="T11" s="113">
        <v>0</v>
      </c>
      <c r="U11" s="73">
        <f t="shared" si="2"/>
        <v>6</v>
      </c>
      <c r="V11" s="114">
        <v>2</v>
      </c>
      <c r="W11" s="114">
        <v>1</v>
      </c>
      <c r="X11" s="114">
        <v>2</v>
      </c>
      <c r="Y11" s="114">
        <v>1</v>
      </c>
      <c r="Z11" s="114">
        <v>0</v>
      </c>
      <c r="AA11" s="114">
        <v>0</v>
      </c>
      <c r="AB11" s="114">
        <v>5</v>
      </c>
      <c r="AC11" s="114">
        <v>0</v>
      </c>
      <c r="AD11" s="106">
        <f t="shared" si="3"/>
        <v>6</v>
      </c>
      <c r="AE11" s="115">
        <v>4</v>
      </c>
      <c r="AF11" s="115">
        <v>1</v>
      </c>
      <c r="AG11" s="74">
        <f t="shared" si="4"/>
        <v>6</v>
      </c>
      <c r="AH11" s="108">
        <f t="shared" si="5"/>
        <v>4.75</v>
      </c>
      <c r="AI11" s="108">
        <f t="shared" si="6"/>
        <v>0.25</v>
      </c>
      <c r="AJ11" s="74">
        <f t="shared" si="7"/>
        <v>25</v>
      </c>
      <c r="AK11" s="74">
        <f t="shared" si="8"/>
        <v>65.625</v>
      </c>
      <c r="AL11" s="46">
        <f t="shared" si="0"/>
        <v>0</v>
      </c>
    </row>
    <row r="12" spans="1:38" ht="15">
      <c r="A12" s="56">
        <v>10</v>
      </c>
      <c r="B12" s="32" t="str">
        <f>IF(Berechnung!B12="","",Berechnung!B12)</f>
        <v>Dominik</v>
      </c>
      <c r="C12" s="32" t="str">
        <f>IF(Berechnung!C12="","",Berechnung!C12)</f>
        <v>Friedl</v>
      </c>
      <c r="D12" s="67">
        <v>1</v>
      </c>
      <c r="E12" s="67">
        <v>1</v>
      </c>
      <c r="F12" s="67">
        <v>2</v>
      </c>
      <c r="G12" s="67">
        <v>2</v>
      </c>
      <c r="H12" s="57">
        <v>0</v>
      </c>
      <c r="I12" s="57">
        <v>1</v>
      </c>
      <c r="J12" s="57">
        <v>3</v>
      </c>
      <c r="K12" s="57">
        <v>1</v>
      </c>
      <c r="L12" s="72">
        <f t="shared" si="1"/>
        <v>7</v>
      </c>
      <c r="M12" s="113">
        <v>1</v>
      </c>
      <c r="N12" s="113">
        <v>1</v>
      </c>
      <c r="O12" s="113">
        <v>2</v>
      </c>
      <c r="P12" s="113">
        <v>2</v>
      </c>
      <c r="Q12" s="113">
        <v>0</v>
      </c>
      <c r="R12" s="113">
        <v>1</v>
      </c>
      <c r="S12" s="113">
        <v>3</v>
      </c>
      <c r="T12" s="113">
        <v>1</v>
      </c>
      <c r="U12" s="73">
        <f t="shared" si="2"/>
        <v>7</v>
      </c>
      <c r="V12" s="114">
        <v>1</v>
      </c>
      <c r="W12" s="114">
        <v>1</v>
      </c>
      <c r="X12" s="114">
        <v>2</v>
      </c>
      <c r="Y12" s="114">
        <v>2</v>
      </c>
      <c r="Z12" s="114">
        <v>0</v>
      </c>
      <c r="AA12" s="114">
        <v>1</v>
      </c>
      <c r="AB12" s="114">
        <v>2</v>
      </c>
      <c r="AC12" s="114">
        <v>1</v>
      </c>
      <c r="AD12" s="106">
        <f t="shared" si="3"/>
        <v>7</v>
      </c>
      <c r="AE12" s="115">
        <v>4</v>
      </c>
      <c r="AF12" s="115">
        <v>1</v>
      </c>
      <c r="AG12" s="74">
        <f t="shared" si="4"/>
        <v>7</v>
      </c>
      <c r="AH12" s="108">
        <f t="shared" si="5"/>
        <v>3</v>
      </c>
      <c r="AI12" s="108">
        <f t="shared" si="6"/>
        <v>1</v>
      </c>
      <c r="AJ12" s="74">
        <f t="shared" si="7"/>
        <v>29.166666666666668</v>
      </c>
      <c r="AK12" s="74">
        <f t="shared" si="8"/>
        <v>62.5</v>
      </c>
      <c r="AL12" s="46">
        <f t="shared" si="0"/>
        <v>0</v>
      </c>
    </row>
    <row r="13" spans="1:38" ht="15">
      <c r="A13" s="56">
        <v>11</v>
      </c>
      <c r="B13" s="32" t="str">
        <f>IF(Berechnung!B13="","",Berechnung!B13)</f>
        <v>Jessica-Tiffany </v>
      </c>
      <c r="C13" s="32" t="str">
        <f>IF(Berechnung!C13="","",Berechnung!C13)</f>
        <v>Hann</v>
      </c>
      <c r="D13" s="67">
        <v>2</v>
      </c>
      <c r="E13" s="67">
        <v>1</v>
      </c>
      <c r="F13" s="67">
        <v>2</v>
      </c>
      <c r="G13" s="67">
        <v>2</v>
      </c>
      <c r="H13" s="57">
        <v>2</v>
      </c>
      <c r="I13" s="57">
        <v>0</v>
      </c>
      <c r="J13" s="57">
        <v>4</v>
      </c>
      <c r="K13" s="57">
        <v>0</v>
      </c>
      <c r="L13" s="72">
        <f t="shared" si="1"/>
        <v>9</v>
      </c>
      <c r="M13" s="113">
        <v>2</v>
      </c>
      <c r="N13" s="113">
        <v>2</v>
      </c>
      <c r="O13" s="113">
        <v>2</v>
      </c>
      <c r="P13" s="113">
        <v>2</v>
      </c>
      <c r="Q13" s="113">
        <v>2</v>
      </c>
      <c r="R13" s="113">
        <v>1</v>
      </c>
      <c r="S13" s="113">
        <v>4</v>
      </c>
      <c r="T13" s="113">
        <v>0</v>
      </c>
      <c r="U13" s="73">
        <f t="shared" si="2"/>
        <v>11</v>
      </c>
      <c r="V13" s="114">
        <v>2</v>
      </c>
      <c r="W13" s="114">
        <v>2</v>
      </c>
      <c r="X13" s="114">
        <v>2</v>
      </c>
      <c r="Y13" s="114">
        <v>2</v>
      </c>
      <c r="Z13" s="114">
        <v>2</v>
      </c>
      <c r="AA13" s="114">
        <v>0</v>
      </c>
      <c r="AB13" s="114">
        <v>4</v>
      </c>
      <c r="AC13" s="114">
        <v>0</v>
      </c>
      <c r="AD13" s="106">
        <f t="shared" si="3"/>
        <v>10</v>
      </c>
      <c r="AE13" s="115">
        <v>4</v>
      </c>
      <c r="AF13" s="115">
        <v>0</v>
      </c>
      <c r="AG13" s="74">
        <f t="shared" si="4"/>
        <v>10</v>
      </c>
      <c r="AH13" s="108">
        <f t="shared" si="5"/>
        <v>4</v>
      </c>
      <c r="AI13" s="108">
        <f t="shared" si="6"/>
        <v>0</v>
      </c>
      <c r="AJ13" s="74">
        <f t="shared" si="7"/>
        <v>41.666666666666664</v>
      </c>
      <c r="AK13" s="74">
        <f t="shared" si="8"/>
        <v>50</v>
      </c>
      <c r="AL13" s="46">
        <f t="shared" si="0"/>
        <v>2</v>
      </c>
    </row>
    <row r="14" spans="1:38" ht="15">
      <c r="A14" s="56">
        <v>12</v>
      </c>
      <c r="B14" s="32" t="str">
        <f>IF(Berechnung!B14="","",Berechnung!B14)</f>
        <v>Nina</v>
      </c>
      <c r="C14" s="32" t="str">
        <f>IF(Berechnung!C14="","",Berechnung!C14)</f>
        <v>Horvath</v>
      </c>
      <c r="D14" s="67">
        <v>2</v>
      </c>
      <c r="E14" s="67">
        <v>2</v>
      </c>
      <c r="F14" s="67">
        <v>2</v>
      </c>
      <c r="G14" s="67">
        <v>2</v>
      </c>
      <c r="H14" s="57">
        <v>1</v>
      </c>
      <c r="I14" s="57">
        <v>1</v>
      </c>
      <c r="J14" s="57">
        <v>3</v>
      </c>
      <c r="K14" s="57">
        <v>0</v>
      </c>
      <c r="L14" s="72">
        <f t="shared" si="1"/>
        <v>10</v>
      </c>
      <c r="M14" s="113">
        <v>2</v>
      </c>
      <c r="N14" s="113">
        <v>2</v>
      </c>
      <c r="O14" s="113">
        <v>2</v>
      </c>
      <c r="P14" s="113">
        <v>2</v>
      </c>
      <c r="Q14" s="113">
        <v>1</v>
      </c>
      <c r="R14" s="113">
        <v>1</v>
      </c>
      <c r="S14" s="113">
        <v>3</v>
      </c>
      <c r="T14" s="113">
        <v>0</v>
      </c>
      <c r="U14" s="73">
        <f t="shared" si="2"/>
        <v>10</v>
      </c>
      <c r="V14" s="114">
        <v>2</v>
      </c>
      <c r="W14" s="114">
        <v>2</v>
      </c>
      <c r="X14" s="114">
        <v>2</v>
      </c>
      <c r="Y14" s="114">
        <v>2</v>
      </c>
      <c r="Z14" s="114">
        <v>1</v>
      </c>
      <c r="AA14" s="114">
        <v>1</v>
      </c>
      <c r="AB14" s="114">
        <v>3</v>
      </c>
      <c r="AC14" s="114">
        <v>0</v>
      </c>
      <c r="AD14" s="106">
        <f t="shared" si="3"/>
        <v>10</v>
      </c>
      <c r="AE14" s="115">
        <v>2</v>
      </c>
      <c r="AF14" s="115">
        <v>0</v>
      </c>
      <c r="AG14" s="74">
        <f t="shared" si="4"/>
        <v>10</v>
      </c>
      <c r="AH14" s="108">
        <f t="shared" si="5"/>
        <v>2.75</v>
      </c>
      <c r="AI14" s="108">
        <f t="shared" si="6"/>
        <v>0</v>
      </c>
      <c r="AJ14" s="74">
        <f t="shared" si="7"/>
        <v>41.666666666666664</v>
      </c>
      <c r="AK14" s="74">
        <f t="shared" si="8"/>
        <v>34.375</v>
      </c>
      <c r="AL14" s="46">
        <f t="shared" si="0"/>
        <v>0</v>
      </c>
    </row>
    <row r="17" spans="4:39" ht="15">
      <c r="D17" s="90" t="s">
        <v>57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110"/>
      <c r="AI17" s="110"/>
      <c r="AJ17" s="90"/>
      <c r="AK17" s="90"/>
      <c r="AL17" s="90"/>
      <c r="AM17" s="90"/>
    </row>
    <row r="19" ht="18.75">
      <c r="D19" s="97" t="s">
        <v>78</v>
      </c>
    </row>
  </sheetData>
  <sheetProtection/>
  <protectedRanges>
    <protectedRange sqref="J3:K14" name="V1 Kombi_3"/>
    <protectedRange password="CF7A" sqref="D3:I14" name="V1 Kombi_2_2"/>
    <protectedRange sqref="S3:T14" name="V1 Kombi_4"/>
    <protectedRange password="CF7A" sqref="M3:R14" name="V2 Kombi_1_1"/>
    <protectedRange sqref="V3:AC14" name="V1 Kombi_5"/>
    <protectedRange sqref="AE3:AF14" name="V1 Kombi_6"/>
  </protectedRanges>
  <mergeCells count="4">
    <mergeCell ref="D1:L1"/>
    <mergeCell ref="M1:U1"/>
    <mergeCell ref="V1:AD1"/>
    <mergeCell ref="AE1:AF1"/>
  </mergeCells>
  <conditionalFormatting sqref="A3:AL14">
    <cfRule type="expression" priority="86" dxfId="43">
      <formula>$AL3&gt;7.9999</formula>
    </cfRule>
  </conditionalFormatting>
  <conditionalFormatting sqref="B3:C14">
    <cfRule type="expression" priority="37" dxfId="43">
      <formula>R3&gt;7.99999</formula>
    </cfRule>
    <cfRule type="expression" priority="38" dxfId="43">
      <formula>#REF!&gt;7.9999</formula>
    </cfRule>
    <cfRule type="expression" priority="39" dxfId="43">
      <formula>$Q3&gt;7.99999</formula>
    </cfRule>
  </conditionalFormatting>
  <conditionalFormatting sqref="D3:I11">
    <cfRule type="expression" priority="34" dxfId="43">
      <formula>$BH3&gt;7.9999</formula>
    </cfRule>
    <cfRule type="expression" priority="35" dxfId="43">
      <formula>$BG3&gt;7.99999</formula>
    </cfRule>
    <cfRule type="expression" priority="36" dxfId="44">
      <formula>$BF3&gt;7.99999</formula>
    </cfRule>
  </conditionalFormatting>
  <conditionalFormatting sqref="M3:R11">
    <cfRule type="expression" priority="31" dxfId="43">
      <formula>$BH3&gt;7.9999</formula>
    </cfRule>
    <cfRule type="expression" priority="32" dxfId="43">
      <formula>$BG3&gt;7.99999</formula>
    </cfRule>
    <cfRule type="expression" priority="33" dxfId="44">
      <formula>$BF3&gt;7.99999</formula>
    </cfRule>
  </conditionalFormatting>
  <conditionalFormatting sqref="D12:I14">
    <cfRule type="expression" priority="28" dxfId="43">
      <formula>$BH12&gt;7.9999</formula>
    </cfRule>
    <cfRule type="expression" priority="29" dxfId="43">
      <formula>$BG12&gt;7.99999</formula>
    </cfRule>
    <cfRule type="expression" priority="30" dxfId="44">
      <formula>$BF12&gt;7.99999</formula>
    </cfRule>
  </conditionalFormatting>
  <conditionalFormatting sqref="M12:R14">
    <cfRule type="expression" priority="25" dxfId="43">
      <formula>$BH12&gt;7.9999</formula>
    </cfRule>
    <cfRule type="expression" priority="26" dxfId="43">
      <formula>$BG12&gt;7.99999</formula>
    </cfRule>
    <cfRule type="expression" priority="27" dxfId="44">
      <formula>$BF12&gt;7.99999</formula>
    </cfRule>
  </conditionalFormatting>
  <conditionalFormatting sqref="D3:I11">
    <cfRule type="expression" priority="22" dxfId="43">
      <formula>$BH3&gt;7.9999</formula>
    </cfRule>
    <cfRule type="expression" priority="23" dxfId="43">
      <formula>$BG3&gt;7.99999</formula>
    </cfRule>
    <cfRule type="expression" priority="24" dxfId="44">
      <formula>$BF3&gt;7.99999</formula>
    </cfRule>
  </conditionalFormatting>
  <conditionalFormatting sqref="D12:I14">
    <cfRule type="expression" priority="19" dxfId="43">
      <formula>$BH12&gt;7.9999</formula>
    </cfRule>
    <cfRule type="expression" priority="20" dxfId="43">
      <formula>$BG12&gt;7.99999</formula>
    </cfRule>
    <cfRule type="expression" priority="21" dxfId="44">
      <formula>$BF12&gt;7.99999</formula>
    </cfRule>
  </conditionalFormatting>
  <conditionalFormatting sqref="D3:K14">
    <cfRule type="expression" priority="16" dxfId="0">
      <formula>"$AN3&gt;7,99999"</formula>
    </cfRule>
    <cfRule type="expression" priority="17" dxfId="0">
      <formula>$AM3&gt;7.999999</formula>
    </cfRule>
    <cfRule type="expression" priority="18" dxfId="45">
      <formula>$AL3&gt;7.9999</formula>
    </cfRule>
  </conditionalFormatting>
  <conditionalFormatting sqref="M3:R11">
    <cfRule type="expression" priority="13" dxfId="43">
      <formula>$BH3&gt;7.9999</formula>
    </cfRule>
    <cfRule type="expression" priority="14" dxfId="43">
      <formula>$BG3&gt;7.99999</formula>
    </cfRule>
    <cfRule type="expression" priority="15" dxfId="44">
      <formula>$BF3&gt;7.99999</formula>
    </cfRule>
  </conditionalFormatting>
  <conditionalFormatting sqref="M12:R14">
    <cfRule type="expression" priority="10" dxfId="43">
      <formula>$BH12&gt;7.9999</formula>
    </cfRule>
    <cfRule type="expression" priority="11" dxfId="43">
      <formula>$BG12&gt;7.99999</formula>
    </cfRule>
    <cfRule type="expression" priority="12" dxfId="44">
      <formula>$BF12&gt;7.99999</formula>
    </cfRule>
  </conditionalFormatting>
  <conditionalFormatting sqref="M3:T14">
    <cfRule type="expression" priority="7" dxfId="0">
      <formula>"$AN3&gt;7,99999"</formula>
    </cfRule>
    <cfRule type="expression" priority="8" dxfId="0">
      <formula>$AM3&gt;7.999999</formula>
    </cfRule>
    <cfRule type="expression" priority="9" dxfId="45">
      <formula>$AL3&gt;7.9999</formula>
    </cfRule>
  </conditionalFormatting>
  <conditionalFormatting sqref="V3:AC14">
    <cfRule type="expression" priority="4" dxfId="0">
      <formula>"$AN3&gt;7,99999"</formula>
    </cfRule>
    <cfRule type="expression" priority="5" dxfId="0">
      <formula>$AM3&gt;7.999999</formula>
    </cfRule>
    <cfRule type="expression" priority="6" dxfId="45">
      <formula>$AL3&gt;7.9999</formula>
    </cfRule>
  </conditionalFormatting>
  <conditionalFormatting sqref="AE3:AF14">
    <cfRule type="expression" priority="1" dxfId="0">
      <formula>"$AN3&gt;7,99999"</formula>
    </cfRule>
    <cfRule type="expression" priority="2" dxfId="0">
      <formula>$AM3&gt;7.999999</formula>
    </cfRule>
    <cfRule type="expression" priority="3" dxfId="45">
      <formula>$AL3&gt;7.9999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E25" sqref="E25"/>
    </sheetView>
  </sheetViews>
  <sheetFormatPr defaultColWidth="11.421875" defaultRowHeight="15"/>
  <cols>
    <col min="1" max="1" width="5.57421875" style="75" bestFit="1" customWidth="1"/>
    <col min="2" max="2" width="9.28125" style="75" bestFit="1" customWidth="1"/>
    <col min="3" max="3" width="11.00390625" style="75" bestFit="1" customWidth="1"/>
    <col min="4" max="4" width="4.421875" style="75" bestFit="1" customWidth="1"/>
    <col min="5" max="5" width="29.140625" style="75" bestFit="1" customWidth="1"/>
    <col min="6" max="7" width="7.8515625" style="75" bestFit="1" customWidth="1"/>
    <col min="8" max="8" width="10.00390625" style="75" customWidth="1"/>
    <col min="9" max="9" width="7.8515625" style="75" bestFit="1" customWidth="1"/>
    <col min="10" max="10" width="9.8515625" style="75" customWidth="1"/>
    <col min="11" max="11" width="8.7109375" style="75" bestFit="1" customWidth="1"/>
    <col min="12" max="12" width="9.421875" style="75" customWidth="1"/>
    <col min="13" max="13" width="8.57421875" style="75" customWidth="1"/>
    <col min="14" max="16384" width="11.421875" style="75" customWidth="1"/>
  </cols>
  <sheetData>
    <row r="1" spans="1:13" ht="12.75">
      <c r="A1" s="141" t="s">
        <v>113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3" spans="6:13" ht="12.75">
      <c r="F3" s="137" t="s">
        <v>0</v>
      </c>
      <c r="G3" s="138"/>
      <c r="H3" s="139" t="s">
        <v>1</v>
      </c>
      <c r="I3" s="140"/>
      <c r="J3" s="135" t="s">
        <v>2</v>
      </c>
      <c r="K3" s="136"/>
      <c r="L3" s="76"/>
      <c r="M3" s="133" t="s">
        <v>44</v>
      </c>
    </row>
    <row r="4" spans="1:13" ht="12.75">
      <c r="A4" s="77" t="s">
        <v>45</v>
      </c>
      <c r="B4" s="78" t="s">
        <v>5</v>
      </c>
      <c r="C4" s="78" t="s">
        <v>6</v>
      </c>
      <c r="D4" s="79" t="s">
        <v>46</v>
      </c>
      <c r="E4" s="80" t="s">
        <v>8</v>
      </c>
      <c r="F4" s="95" t="s">
        <v>48</v>
      </c>
      <c r="G4" s="83" t="s">
        <v>49</v>
      </c>
      <c r="H4" s="85" t="s">
        <v>48</v>
      </c>
      <c r="I4" s="86" t="s">
        <v>49</v>
      </c>
      <c r="J4" s="87" t="s">
        <v>48</v>
      </c>
      <c r="K4" s="96" t="s">
        <v>62</v>
      </c>
      <c r="L4" s="88" t="s">
        <v>48</v>
      </c>
      <c r="M4" s="134"/>
    </row>
    <row r="5" spans="1:13" ht="14.25">
      <c r="A5" s="117">
        <v>1</v>
      </c>
      <c r="B5" s="32" t="str">
        <f>IF(Berechnung!B14="","",Berechnung!B14)</f>
        <v>Nina</v>
      </c>
      <c r="C5" s="32" t="str">
        <f>IF(Berechnung!C14="","",Berechnung!C14)</f>
        <v>Horvath</v>
      </c>
      <c r="D5" s="32">
        <f>IF(Berechnung!D14="","",Berechnung!D14)</f>
        <v>2004</v>
      </c>
      <c r="E5" s="32" t="str">
        <f>IF(Berechnung!E14="","",Berechnung!E14)</f>
        <v>BRSV Oberwart</v>
      </c>
      <c r="F5" s="98">
        <f>IF(Berechnung!G14="","",Berechnung!G14)</f>
        <v>370</v>
      </c>
      <c r="G5" s="92">
        <f aca="true" t="shared" si="0" ref="G5:G16">RANK(F5,$F$5:$F$16)</f>
        <v>1</v>
      </c>
      <c r="H5" s="98">
        <f>IF(Berechnung!I14="","",Berechnung!I14)</f>
        <v>355</v>
      </c>
      <c r="I5" s="92">
        <f aca="true" t="shared" si="1" ref="I5:I16">RANK(H5,$H$5:$H$16)</f>
        <v>1</v>
      </c>
      <c r="J5" s="91">
        <f>'Ergebnis Freestyle'!O16</f>
        <v>157.19166666666666</v>
      </c>
      <c r="K5" s="92">
        <f>'Ergebnis Freestyle'!P16*2</f>
        <v>2</v>
      </c>
      <c r="L5" s="91">
        <f aca="true" t="shared" si="2" ref="L5:L16">J5+H5+F5</f>
        <v>882.1916666666666</v>
      </c>
      <c r="M5" s="92">
        <f aca="true" t="shared" si="3" ref="M5:M16">G5+I5+K5</f>
        <v>4</v>
      </c>
    </row>
    <row r="6" spans="1:13" ht="14.25">
      <c r="A6" s="117">
        <v>2</v>
      </c>
      <c r="B6" s="32" t="str">
        <f>IF(Berechnung!B13="","",Berechnung!B13)</f>
        <v>Jessica-Tiffany </v>
      </c>
      <c r="C6" s="32" t="str">
        <f>IF(Berechnung!C13="","",Berechnung!C13)</f>
        <v>Hann</v>
      </c>
      <c r="D6" s="32">
        <f>IF(Berechnung!D13="","",Berechnung!D13)</f>
        <v>2003</v>
      </c>
      <c r="E6" s="32" t="str">
        <f>IF(Berechnung!E13="","",Berechnung!E13)</f>
        <v>SV OMV VB Gymnastics Gänserndorf</v>
      </c>
      <c r="F6" s="98">
        <f>IF(Berechnung!G13="","",Berechnung!G13)</f>
        <v>352.5</v>
      </c>
      <c r="G6" s="92">
        <f t="shared" si="0"/>
        <v>2</v>
      </c>
      <c r="H6" s="98">
        <f>IF(Berechnung!I13="","",Berechnung!I13)</f>
        <v>335.5</v>
      </c>
      <c r="I6" s="92">
        <f t="shared" si="1"/>
        <v>3</v>
      </c>
      <c r="J6" s="91">
        <f>'Ergebnis Freestyle'!O15</f>
        <v>143.29166666666666</v>
      </c>
      <c r="K6" s="92">
        <f>'Ergebnis Freestyle'!P15*2</f>
        <v>6</v>
      </c>
      <c r="L6" s="91">
        <f t="shared" si="2"/>
        <v>831.2916666666666</v>
      </c>
      <c r="M6" s="92">
        <f t="shared" si="3"/>
        <v>11</v>
      </c>
    </row>
    <row r="7" spans="1:13" ht="14.25">
      <c r="A7" s="117">
        <v>3</v>
      </c>
      <c r="B7" s="32" t="str">
        <f>IF(Berechnung!B12="","",Berechnung!B12)</f>
        <v>Dominik</v>
      </c>
      <c r="C7" s="32" t="str">
        <f>IF(Berechnung!C12="","",Berechnung!C12)</f>
        <v>Friedl</v>
      </c>
      <c r="D7" s="32">
        <f>IF(Berechnung!D12="","",Berechnung!D12)</f>
        <v>2003</v>
      </c>
      <c r="E7" s="32" t="str">
        <f>IF(Berechnung!E12="","",Berechnung!E12)</f>
        <v>SPU RS Groß-Siegharts</v>
      </c>
      <c r="F7" s="98">
        <f>IF(Berechnung!G12="","",Berechnung!G12)</f>
        <v>340</v>
      </c>
      <c r="G7" s="92">
        <f t="shared" si="0"/>
        <v>3</v>
      </c>
      <c r="H7" s="98">
        <f>IF(Berechnung!I12="","",Berechnung!I12)</f>
        <v>338</v>
      </c>
      <c r="I7" s="92">
        <f t="shared" si="1"/>
        <v>2</v>
      </c>
      <c r="J7" s="91">
        <f>'Ergebnis Freestyle'!O14</f>
        <v>93.19166666666666</v>
      </c>
      <c r="K7" s="92">
        <f>'Ergebnis Freestyle'!P14*2</f>
        <v>12</v>
      </c>
      <c r="L7" s="91">
        <f t="shared" si="2"/>
        <v>771.1916666666666</v>
      </c>
      <c r="M7" s="92">
        <f t="shared" si="3"/>
        <v>17</v>
      </c>
    </row>
    <row r="8" spans="1:13" ht="14.25">
      <c r="A8" s="117">
        <v>4</v>
      </c>
      <c r="B8" s="118" t="str">
        <f>IF(Berechnung!B6="","",Berechnung!B6)</f>
        <v>Cora</v>
      </c>
      <c r="C8" s="118" t="str">
        <f>IF(Berechnung!C6="","",Berechnung!C6)</f>
        <v>Horvath</v>
      </c>
      <c r="D8" s="118">
        <f>IF(Berechnung!D6="","",Berechnung!D6)</f>
        <v>2004</v>
      </c>
      <c r="E8" s="118" t="str">
        <f>IF(Berechnung!E6="","",Berechnung!E6)</f>
        <v>BRSV Oberwart</v>
      </c>
      <c r="F8" s="98">
        <f>IF(Berechnung!G6="","",Berechnung!G6)</f>
        <v>325</v>
      </c>
      <c r="G8" s="92">
        <f t="shared" si="0"/>
        <v>4</v>
      </c>
      <c r="H8" s="98">
        <f>IF(Berechnung!I6="","",Berechnung!I6)</f>
        <v>326</v>
      </c>
      <c r="I8" s="92">
        <f t="shared" si="1"/>
        <v>4</v>
      </c>
      <c r="J8" s="91">
        <f>'Ergebnis Freestyle'!O8</f>
        <v>59.0625</v>
      </c>
      <c r="K8" s="92">
        <f>'Ergebnis Freestyle'!P8*2</f>
        <v>14</v>
      </c>
      <c r="L8" s="91">
        <f t="shared" si="2"/>
        <v>710.0625</v>
      </c>
      <c r="M8" s="92">
        <f t="shared" si="3"/>
        <v>22</v>
      </c>
    </row>
    <row r="9" spans="1:13" ht="14.25">
      <c r="A9" s="121">
        <v>5</v>
      </c>
      <c r="B9" s="118" t="str">
        <f>IF(Berechnung!B11="","",Berechnung!B11)</f>
        <v>Lara</v>
      </c>
      <c r="C9" s="118" t="str">
        <f>IF(Berechnung!C11="","",Berechnung!C11)</f>
        <v>Marschall</v>
      </c>
      <c r="D9" s="118">
        <f>IF(Berechnung!D11="","",Berechnung!D11)</f>
        <v>2004</v>
      </c>
      <c r="E9" s="118" t="str">
        <f>IF(Berechnung!E11="","",Berechnung!E11)</f>
        <v>SV OMV VB Gymnastics Gänserndorf</v>
      </c>
      <c r="F9" s="98">
        <f>IF(Berechnung!G11="","",Berechnung!G11)</f>
        <v>275</v>
      </c>
      <c r="G9" s="92">
        <f t="shared" si="0"/>
        <v>8</v>
      </c>
      <c r="H9" s="98">
        <f>IF(Berechnung!I11="","",Berechnung!I11)</f>
        <v>318</v>
      </c>
      <c r="I9" s="92">
        <f t="shared" si="1"/>
        <v>5</v>
      </c>
      <c r="J9" s="91">
        <f>'Ergebnis Freestyle'!O13</f>
        <v>114.8125</v>
      </c>
      <c r="K9" s="92">
        <f>'Ergebnis Freestyle'!P13*2</f>
        <v>10</v>
      </c>
      <c r="L9" s="91">
        <f t="shared" si="2"/>
        <v>707.8125</v>
      </c>
      <c r="M9" s="92">
        <f t="shared" si="3"/>
        <v>23</v>
      </c>
    </row>
    <row r="10" spans="1:13" ht="14.25">
      <c r="A10" s="121">
        <v>6</v>
      </c>
      <c r="B10" s="118" t="str">
        <f>IF(Berechnung!B10="","",Berechnung!B10)</f>
        <v>Livia</v>
      </c>
      <c r="C10" s="118" t="str">
        <f>IF(Berechnung!C10="","",Berechnung!C10)</f>
        <v>Kaiser</v>
      </c>
      <c r="D10" s="118">
        <f>IF(Berechnung!D10="","",Berechnung!D10)</f>
        <v>2003</v>
      </c>
      <c r="E10" s="118" t="str">
        <f>IF(Berechnung!E10="","",Berechnung!E10)</f>
        <v>SV OMV VB Gymnastics Gänserndorf</v>
      </c>
      <c r="F10" s="98">
        <f>IF(Berechnung!G10="","",Berechnung!G10)</f>
        <v>265</v>
      </c>
      <c r="G10" s="92">
        <f t="shared" si="0"/>
        <v>9</v>
      </c>
      <c r="H10" s="98">
        <f>IF(Berechnung!I10="","",Berechnung!I10)</f>
        <v>260.5</v>
      </c>
      <c r="I10" s="92">
        <f t="shared" si="1"/>
        <v>10</v>
      </c>
      <c r="J10" s="91">
        <f>'Ergebnis Freestyle'!O12</f>
        <v>152.90416666666667</v>
      </c>
      <c r="K10" s="92">
        <f>'Ergebnis Freestyle'!P12*2</f>
        <v>4</v>
      </c>
      <c r="L10" s="91">
        <f t="shared" si="2"/>
        <v>678.4041666666667</v>
      </c>
      <c r="M10" s="92">
        <f t="shared" si="3"/>
        <v>23</v>
      </c>
    </row>
    <row r="11" spans="1:13" ht="14.25">
      <c r="A11" s="117">
        <v>7</v>
      </c>
      <c r="B11" s="118" t="str">
        <f>IF(Berechnung!B7="","",Berechnung!B7)</f>
        <v>Marlene</v>
      </c>
      <c r="C11" s="118" t="str">
        <f>IF(Berechnung!C7="","",Berechnung!C7)</f>
        <v>Schuecker</v>
      </c>
      <c r="D11" s="118">
        <f>IF(Berechnung!D7="","",Berechnung!D7)</f>
        <v>2003</v>
      </c>
      <c r="E11" s="118" t="str">
        <f>IF(Berechnung!E7="","",Berechnung!E7)</f>
        <v>SPU RS Groß-Siegharts</v>
      </c>
      <c r="F11" s="98">
        <f>IF(Berechnung!G7="","",Berechnung!G7)</f>
        <v>260</v>
      </c>
      <c r="G11" s="92">
        <f t="shared" si="0"/>
        <v>10</v>
      </c>
      <c r="H11" s="98">
        <f>IF(Berechnung!I7="","",Berechnung!I7)</f>
        <v>273</v>
      </c>
      <c r="I11" s="92">
        <f t="shared" si="1"/>
        <v>7</v>
      </c>
      <c r="J11" s="91">
        <f>'Ergebnis Freestyle'!O9</f>
        <v>134.79027777777776</v>
      </c>
      <c r="K11" s="92">
        <f>'Ergebnis Freestyle'!P9*2</f>
        <v>8</v>
      </c>
      <c r="L11" s="91">
        <f t="shared" si="2"/>
        <v>667.7902777777778</v>
      </c>
      <c r="M11" s="92">
        <f t="shared" si="3"/>
        <v>25</v>
      </c>
    </row>
    <row r="12" spans="1:13" ht="14.25">
      <c r="A12" s="121">
        <v>8</v>
      </c>
      <c r="B12" s="118" t="str">
        <f>IF(Berechnung!B9="","",Berechnung!B9)</f>
        <v>Clea</v>
      </c>
      <c r="C12" s="118" t="str">
        <f>IF(Berechnung!C9="","",Berechnung!C9)</f>
        <v>Mercsanics</v>
      </c>
      <c r="D12" s="118">
        <f>IF(Berechnung!D9="","",Berechnung!D9)</f>
        <v>2004</v>
      </c>
      <c r="E12" s="118" t="str">
        <f>IF(Berechnung!E9="","",Berechnung!E9)</f>
        <v>BRSV Oberwart</v>
      </c>
      <c r="F12" s="98">
        <f>IF(Berechnung!G9="","",Berechnung!G9)</f>
        <v>300</v>
      </c>
      <c r="G12" s="92">
        <f t="shared" si="0"/>
        <v>5</v>
      </c>
      <c r="H12" s="98">
        <f>IF(Berechnung!I9="","",Berechnung!I9)</f>
        <v>272</v>
      </c>
      <c r="I12" s="92">
        <f t="shared" si="1"/>
        <v>8</v>
      </c>
      <c r="J12" s="91">
        <f>'Ergebnis Freestyle'!O11</f>
        <v>44.125</v>
      </c>
      <c r="K12" s="92">
        <f>'Ergebnis Freestyle'!P11*2</f>
        <v>18</v>
      </c>
      <c r="L12" s="91">
        <f t="shared" si="2"/>
        <v>616.125</v>
      </c>
      <c r="M12" s="92">
        <f t="shared" si="3"/>
        <v>31</v>
      </c>
    </row>
    <row r="13" spans="1:13" ht="14.25">
      <c r="A13" s="121">
        <v>9</v>
      </c>
      <c r="B13" s="118" t="str">
        <f>IF(Berechnung!B8="","",Berechnung!B8)</f>
        <v>Celina</v>
      </c>
      <c r="C13" s="118" t="str">
        <f>IF(Berechnung!C8="","",Berechnung!C8)</f>
        <v>Hochmuth</v>
      </c>
      <c r="D13" s="118">
        <f>IF(Berechnung!D8="","",Berechnung!D8)</f>
        <v>2003</v>
      </c>
      <c r="E13" s="118" t="str">
        <f>IF(Berechnung!E8="","",Berechnung!E8)</f>
        <v>SV OMV VB Gymnastics Gänserndorf</v>
      </c>
      <c r="F13" s="98">
        <f>IF(Berechnung!G8="","",Berechnung!G8)</f>
        <v>280</v>
      </c>
      <c r="G13" s="92">
        <f t="shared" si="0"/>
        <v>6</v>
      </c>
      <c r="H13" s="98">
        <f>IF(Berechnung!I8="","",Berechnung!I8)</f>
        <v>260</v>
      </c>
      <c r="I13" s="92">
        <f t="shared" si="1"/>
        <v>11</v>
      </c>
      <c r="J13" s="91">
        <f>'Ergebnis Freestyle'!O10</f>
        <v>56.82916666666667</v>
      </c>
      <c r="K13" s="92">
        <f>'Ergebnis Freestyle'!P10*2</f>
        <v>16</v>
      </c>
      <c r="L13" s="91">
        <f t="shared" si="2"/>
        <v>596.8291666666667</v>
      </c>
      <c r="M13" s="92">
        <f t="shared" si="3"/>
        <v>33</v>
      </c>
    </row>
    <row r="14" spans="1:13" ht="14.25">
      <c r="A14" s="121">
        <v>10</v>
      </c>
      <c r="B14" s="32" t="str">
        <f>IF(Berechnung!B3="","",Berechnung!B3)</f>
        <v>Sophie</v>
      </c>
      <c r="C14" s="32" t="str">
        <f>IF(Berechnung!C3="","",Berechnung!C3)</f>
        <v>Peterschelka</v>
      </c>
      <c r="D14" s="32">
        <f>IF(Berechnung!D3="","",Berechnung!D3)</f>
        <v>2005</v>
      </c>
      <c r="E14" s="32" t="str">
        <f>IF(Berechnung!E3="","",Berechnung!E3)</f>
        <v>SV OMV VB Gymnastics Gänserndorf</v>
      </c>
      <c r="F14" s="98">
        <f>IF(Berechnung!G3="","",Berechnung!G3)</f>
        <v>280</v>
      </c>
      <c r="G14" s="92">
        <f t="shared" si="0"/>
        <v>6</v>
      </c>
      <c r="H14" s="98">
        <f>IF(Berechnung!I3="","",Berechnung!I3)</f>
        <v>286</v>
      </c>
      <c r="I14" s="92">
        <f t="shared" si="1"/>
        <v>6</v>
      </c>
      <c r="J14" s="91">
        <f>'Ergebnis Freestyle'!O5</f>
        <v>23.420833333333327</v>
      </c>
      <c r="K14" s="92">
        <f>'Ergebnis Freestyle'!P5*2</f>
        <v>24</v>
      </c>
      <c r="L14" s="91">
        <f t="shared" si="2"/>
        <v>589.4208333333333</v>
      </c>
      <c r="M14" s="92">
        <f t="shared" si="3"/>
        <v>36</v>
      </c>
    </row>
    <row r="15" spans="1:13" ht="14.25">
      <c r="A15" s="121">
        <v>11</v>
      </c>
      <c r="B15" s="32" t="str">
        <f>IF(Berechnung!B5="","",Berechnung!B5)</f>
        <v>Sophie</v>
      </c>
      <c r="C15" s="32" t="str">
        <f>IF(Berechnung!C5="","",Berechnung!C5)</f>
        <v>Gföller</v>
      </c>
      <c r="D15" s="32">
        <f>IF(Berechnung!D5="","",Berechnung!D5)</f>
        <v>2004</v>
      </c>
      <c r="E15" s="32" t="str">
        <f>IF(Berechnung!E5="","",Berechnung!E5)</f>
        <v>SPU RS Groß-Siegharts</v>
      </c>
      <c r="F15" s="98">
        <f>IF(Berechnung!G5="","",Berechnung!G5)</f>
        <v>250</v>
      </c>
      <c r="G15" s="92">
        <f t="shared" si="0"/>
        <v>11</v>
      </c>
      <c r="H15" s="98">
        <f>IF(Berechnung!I5="","",Berechnung!I5)</f>
        <v>256</v>
      </c>
      <c r="I15" s="92">
        <f t="shared" si="1"/>
        <v>12</v>
      </c>
      <c r="J15" s="91">
        <f>'Ergebnis Freestyle'!O7</f>
        <v>37.07083333333333</v>
      </c>
      <c r="K15" s="92">
        <f>'Ergebnis Freestyle'!P7*2</f>
        <v>20</v>
      </c>
      <c r="L15" s="91">
        <f t="shared" si="2"/>
        <v>543.0708333333333</v>
      </c>
      <c r="M15" s="92">
        <f t="shared" si="3"/>
        <v>43</v>
      </c>
    </row>
    <row r="16" spans="1:13" ht="14.25">
      <c r="A16" s="121">
        <v>12</v>
      </c>
      <c r="B16" s="32" t="str">
        <f>IF(Berechnung!B4="","",Berechnung!B4)</f>
        <v>Katharina</v>
      </c>
      <c r="C16" s="32" t="str">
        <f>IF(Berechnung!C4="","",Berechnung!C4)</f>
        <v>Krenn</v>
      </c>
      <c r="D16" s="32">
        <f>IF(Berechnung!D4="","",Berechnung!D4)</f>
        <v>2004</v>
      </c>
      <c r="E16" s="32" t="str">
        <f>IF(Berechnung!E4="","",Berechnung!E4)</f>
        <v>SV OMV VB Gymnastics Gänserndorf</v>
      </c>
      <c r="F16" s="98">
        <f>IF(Berechnung!G4="","",Berechnung!G4)</f>
        <v>217.5</v>
      </c>
      <c r="G16" s="92">
        <f t="shared" si="0"/>
        <v>12</v>
      </c>
      <c r="H16" s="98">
        <f>IF(Berechnung!I4="","",Berechnung!I4)</f>
        <v>264.5</v>
      </c>
      <c r="I16" s="92">
        <f t="shared" si="1"/>
        <v>9</v>
      </c>
      <c r="J16" s="91">
        <f>'Ergebnis Freestyle'!O6</f>
        <v>29.2875</v>
      </c>
      <c r="K16" s="92">
        <f>'Ergebnis Freestyle'!P6*2</f>
        <v>22</v>
      </c>
      <c r="L16" s="91">
        <f t="shared" si="2"/>
        <v>511.2875</v>
      </c>
      <c r="M16" s="92">
        <f t="shared" si="3"/>
        <v>43</v>
      </c>
    </row>
  </sheetData>
  <sheetProtection/>
  <mergeCells count="5">
    <mergeCell ref="M3:M4"/>
    <mergeCell ref="J3:K3"/>
    <mergeCell ref="F3:G3"/>
    <mergeCell ref="H3:I3"/>
    <mergeCell ref="A1:M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5.57421875" style="75" bestFit="1" customWidth="1"/>
    <col min="2" max="2" width="9.28125" style="75" bestFit="1" customWidth="1"/>
    <col min="3" max="3" width="11.00390625" style="75" bestFit="1" customWidth="1"/>
    <col min="4" max="4" width="4.421875" style="75" bestFit="1" customWidth="1"/>
    <col min="5" max="5" width="29.140625" style="75" bestFit="1" customWidth="1"/>
    <col min="6" max="8" width="7.8515625" style="75" bestFit="1" customWidth="1"/>
    <col min="9" max="16384" width="11.421875" style="75" customWidth="1"/>
  </cols>
  <sheetData>
    <row r="1" spans="1:8" ht="15" customHeight="1">
      <c r="A1" s="141" t="s">
        <v>114</v>
      </c>
      <c r="B1" s="141"/>
      <c r="C1" s="141"/>
      <c r="D1" s="141"/>
      <c r="E1" s="141"/>
      <c r="F1" s="141"/>
      <c r="G1" s="141"/>
      <c r="H1" s="141"/>
    </row>
    <row r="3" spans="6:8" ht="12.75" customHeight="1">
      <c r="F3" s="142" t="s">
        <v>0</v>
      </c>
      <c r="G3" s="142"/>
      <c r="H3" s="143"/>
    </row>
    <row r="4" spans="1:8" ht="12.75">
      <c r="A4" s="77" t="s">
        <v>45</v>
      </c>
      <c r="B4" s="78" t="s">
        <v>5</v>
      </c>
      <c r="C4" s="78" t="s">
        <v>6</v>
      </c>
      <c r="D4" s="79" t="s">
        <v>46</v>
      </c>
      <c r="E4" s="80" t="s">
        <v>8</v>
      </c>
      <c r="F4" s="81" t="s">
        <v>47</v>
      </c>
      <c r="G4" s="82" t="s">
        <v>48</v>
      </c>
      <c r="H4" s="83" t="s">
        <v>49</v>
      </c>
    </row>
    <row r="5" spans="2:8" ht="14.25">
      <c r="B5" s="32" t="str">
        <f>IF(Berechnung!B3="","",Berechnung!B3)</f>
        <v>Sophie</v>
      </c>
      <c r="C5" s="32" t="str">
        <f>IF(Berechnung!C3="","",Berechnung!C3)</f>
        <v>Peterschelka</v>
      </c>
      <c r="D5" s="32">
        <f>IF(Berechnung!D3="","",Berechnung!D3)</f>
        <v>2005</v>
      </c>
      <c r="E5" s="32" t="str">
        <f>IF(Berechnung!E3="","",Berechnung!E3)</f>
        <v>SV OMV VB Gymnastics Gänserndorf</v>
      </c>
      <c r="F5" s="92">
        <f>IF(Berechnung!F3="","",Berechnung!F3)</f>
        <v>56</v>
      </c>
      <c r="G5" s="92">
        <f>IF(Berechnung!G3="","",Berechnung!G3)</f>
        <v>280</v>
      </c>
      <c r="H5" s="92">
        <f aca="true" t="shared" si="0" ref="H5:H16">RANK(G5,$G$5:$G$16)</f>
        <v>6</v>
      </c>
    </row>
    <row r="6" spans="2:8" ht="14.25">
      <c r="B6" s="32" t="str">
        <f>IF(Berechnung!B4="","",Berechnung!B4)</f>
        <v>Katharina</v>
      </c>
      <c r="C6" s="32" t="str">
        <f>IF(Berechnung!C4="","",Berechnung!C4)</f>
        <v>Krenn</v>
      </c>
      <c r="D6" s="32">
        <f>IF(Berechnung!D4="","",Berechnung!D4)</f>
        <v>2004</v>
      </c>
      <c r="E6" s="32" t="str">
        <f>IF(Berechnung!E4="","",Berechnung!E4)</f>
        <v>SV OMV VB Gymnastics Gänserndorf</v>
      </c>
      <c r="F6" s="92">
        <f>IF(Berechnung!F4="","",Berechnung!F4)</f>
        <v>43.5</v>
      </c>
      <c r="G6" s="92">
        <f>IF(Berechnung!G4="","",Berechnung!G4)</f>
        <v>217.5</v>
      </c>
      <c r="H6" s="92">
        <f t="shared" si="0"/>
        <v>12</v>
      </c>
    </row>
    <row r="7" spans="2:8" ht="14.25">
      <c r="B7" s="32" t="str">
        <f>IF(Berechnung!B5="","",Berechnung!B5)</f>
        <v>Sophie</v>
      </c>
      <c r="C7" s="32" t="str">
        <f>IF(Berechnung!C5="","",Berechnung!C5)</f>
        <v>Gföller</v>
      </c>
      <c r="D7" s="32">
        <f>IF(Berechnung!D5="","",Berechnung!D5)</f>
        <v>2004</v>
      </c>
      <c r="E7" s="32" t="str">
        <f>IF(Berechnung!E5="","",Berechnung!E5)</f>
        <v>SPU RS Groß-Siegharts</v>
      </c>
      <c r="F7" s="92">
        <f>IF(Berechnung!F5="","",Berechnung!F5)</f>
        <v>50</v>
      </c>
      <c r="G7" s="92">
        <f>IF(Berechnung!G5="","",Berechnung!G5)</f>
        <v>250</v>
      </c>
      <c r="H7" s="92">
        <f t="shared" si="0"/>
        <v>11</v>
      </c>
    </row>
    <row r="8" spans="2:8" ht="14.25">
      <c r="B8" s="32" t="str">
        <f>IF(Berechnung!B6="","",Berechnung!B6)</f>
        <v>Cora</v>
      </c>
      <c r="C8" s="32" t="str">
        <f>IF(Berechnung!C6="","",Berechnung!C6)</f>
        <v>Horvath</v>
      </c>
      <c r="D8" s="32">
        <f>IF(Berechnung!D6="","",Berechnung!D6)</f>
        <v>2004</v>
      </c>
      <c r="E8" s="32" t="str">
        <f>IF(Berechnung!E6="","",Berechnung!E6)</f>
        <v>BRSV Oberwart</v>
      </c>
      <c r="F8" s="92">
        <f>IF(Berechnung!F6="","",Berechnung!F6)</f>
        <v>65</v>
      </c>
      <c r="G8" s="92">
        <f>IF(Berechnung!G6="","",Berechnung!G6)</f>
        <v>325</v>
      </c>
      <c r="H8" s="92">
        <f t="shared" si="0"/>
        <v>4</v>
      </c>
    </row>
    <row r="9" spans="2:8" ht="14.25">
      <c r="B9" s="32" t="str">
        <f>IF(Berechnung!B7="","",Berechnung!B7)</f>
        <v>Marlene</v>
      </c>
      <c r="C9" s="32" t="str">
        <f>IF(Berechnung!C7="","",Berechnung!C7)</f>
        <v>Schuecker</v>
      </c>
      <c r="D9" s="32">
        <f>IF(Berechnung!D7="","",Berechnung!D7)</f>
        <v>2003</v>
      </c>
      <c r="E9" s="32" t="str">
        <f>IF(Berechnung!E7="","",Berechnung!E7)</f>
        <v>SPU RS Groß-Siegharts</v>
      </c>
      <c r="F9" s="92">
        <f>IF(Berechnung!F7="","",Berechnung!F7)</f>
        <v>52</v>
      </c>
      <c r="G9" s="92">
        <f>IF(Berechnung!G7="","",Berechnung!G7)</f>
        <v>260</v>
      </c>
      <c r="H9" s="92">
        <f t="shared" si="0"/>
        <v>10</v>
      </c>
    </row>
    <row r="10" spans="2:8" ht="14.25">
      <c r="B10" s="32" t="str">
        <f>IF(Berechnung!B8="","",Berechnung!B8)</f>
        <v>Celina</v>
      </c>
      <c r="C10" s="32" t="str">
        <f>IF(Berechnung!C8="","",Berechnung!C8)</f>
        <v>Hochmuth</v>
      </c>
      <c r="D10" s="32">
        <f>IF(Berechnung!D8="","",Berechnung!D8)</f>
        <v>2003</v>
      </c>
      <c r="E10" s="32" t="str">
        <f>IF(Berechnung!E8="","",Berechnung!E8)</f>
        <v>SV OMV VB Gymnastics Gänserndorf</v>
      </c>
      <c r="F10" s="92">
        <f>IF(Berechnung!F8="","",Berechnung!F8)</f>
        <v>56</v>
      </c>
      <c r="G10" s="92">
        <f>IF(Berechnung!G8="","",Berechnung!G8)</f>
        <v>280</v>
      </c>
      <c r="H10" s="92">
        <f t="shared" si="0"/>
        <v>6</v>
      </c>
    </row>
    <row r="11" spans="2:8" ht="14.25">
      <c r="B11" s="32" t="str">
        <f>IF(Berechnung!B9="","",Berechnung!B9)</f>
        <v>Clea</v>
      </c>
      <c r="C11" s="32" t="str">
        <f>IF(Berechnung!C9="","",Berechnung!C9)</f>
        <v>Mercsanics</v>
      </c>
      <c r="D11" s="32">
        <f>IF(Berechnung!D9="","",Berechnung!D9)</f>
        <v>2004</v>
      </c>
      <c r="E11" s="32" t="str">
        <f>IF(Berechnung!E9="","",Berechnung!E9)</f>
        <v>BRSV Oberwart</v>
      </c>
      <c r="F11" s="92">
        <f>IF(Berechnung!F9="","",Berechnung!F9)</f>
        <v>60</v>
      </c>
      <c r="G11" s="92">
        <f>IF(Berechnung!G9="","",Berechnung!G9)</f>
        <v>300</v>
      </c>
      <c r="H11" s="92">
        <f t="shared" si="0"/>
        <v>5</v>
      </c>
    </row>
    <row r="12" spans="2:8" ht="14.25">
      <c r="B12" s="32" t="str">
        <f>IF(Berechnung!B10="","",Berechnung!B10)</f>
        <v>Livia</v>
      </c>
      <c r="C12" s="32" t="str">
        <f>IF(Berechnung!C10="","",Berechnung!C10)</f>
        <v>Kaiser</v>
      </c>
      <c r="D12" s="32">
        <f>IF(Berechnung!D10="","",Berechnung!D10)</f>
        <v>2003</v>
      </c>
      <c r="E12" s="32" t="str">
        <f>IF(Berechnung!E10="","",Berechnung!E10)</f>
        <v>SV OMV VB Gymnastics Gänserndorf</v>
      </c>
      <c r="F12" s="92">
        <f>IF(Berechnung!F10="","",Berechnung!F10)</f>
        <v>53</v>
      </c>
      <c r="G12" s="92">
        <f>IF(Berechnung!G10="","",Berechnung!G10)</f>
        <v>265</v>
      </c>
      <c r="H12" s="92">
        <f t="shared" si="0"/>
        <v>9</v>
      </c>
    </row>
    <row r="13" spans="2:8" ht="14.25">
      <c r="B13" s="32" t="str">
        <f>IF(Berechnung!B11="","",Berechnung!B11)</f>
        <v>Lara</v>
      </c>
      <c r="C13" s="32" t="str">
        <f>IF(Berechnung!C11="","",Berechnung!C11)</f>
        <v>Marschall</v>
      </c>
      <c r="D13" s="32">
        <f>IF(Berechnung!D11="","",Berechnung!D11)</f>
        <v>2004</v>
      </c>
      <c r="E13" s="32" t="str">
        <f>IF(Berechnung!E11="","",Berechnung!E11)</f>
        <v>SV OMV VB Gymnastics Gänserndorf</v>
      </c>
      <c r="F13" s="92">
        <f>IF(Berechnung!F11="","",Berechnung!F11)</f>
        <v>55</v>
      </c>
      <c r="G13" s="92">
        <f>IF(Berechnung!G11="","",Berechnung!G11)</f>
        <v>275</v>
      </c>
      <c r="H13" s="92">
        <f t="shared" si="0"/>
        <v>8</v>
      </c>
    </row>
    <row r="14" spans="2:8" ht="14.25">
      <c r="B14" s="32" t="str">
        <f>IF(Berechnung!B12="","",Berechnung!B12)</f>
        <v>Dominik</v>
      </c>
      <c r="C14" s="32" t="str">
        <f>IF(Berechnung!C12="","",Berechnung!C12)</f>
        <v>Friedl</v>
      </c>
      <c r="D14" s="32">
        <f>IF(Berechnung!D12="","",Berechnung!D12)</f>
        <v>2003</v>
      </c>
      <c r="E14" s="32" t="str">
        <f>IF(Berechnung!E12="","",Berechnung!E12)</f>
        <v>SPU RS Groß-Siegharts</v>
      </c>
      <c r="F14" s="92">
        <f>IF(Berechnung!F12="","",Berechnung!F12)</f>
        <v>68</v>
      </c>
      <c r="G14" s="92">
        <f>IF(Berechnung!G12="","",Berechnung!G12)</f>
        <v>340</v>
      </c>
      <c r="H14" s="92">
        <f t="shared" si="0"/>
        <v>3</v>
      </c>
    </row>
    <row r="15" spans="2:8" ht="14.25">
      <c r="B15" s="32" t="str">
        <f>IF(Berechnung!B13="","",Berechnung!B13)</f>
        <v>Jessica-Tiffany </v>
      </c>
      <c r="C15" s="32" t="str">
        <f>IF(Berechnung!C13="","",Berechnung!C13)</f>
        <v>Hann</v>
      </c>
      <c r="D15" s="32">
        <f>IF(Berechnung!D13="","",Berechnung!D13)</f>
        <v>2003</v>
      </c>
      <c r="E15" s="32" t="str">
        <f>IF(Berechnung!E13="","",Berechnung!E13)</f>
        <v>SV OMV VB Gymnastics Gänserndorf</v>
      </c>
      <c r="F15" s="92">
        <f>IF(Berechnung!F13="","",Berechnung!F13)</f>
        <v>70.5</v>
      </c>
      <c r="G15" s="92">
        <f>IF(Berechnung!G13="","",Berechnung!G13)</f>
        <v>352.5</v>
      </c>
      <c r="H15" s="92">
        <f t="shared" si="0"/>
        <v>2</v>
      </c>
    </row>
    <row r="16" spans="2:8" ht="14.25">
      <c r="B16" s="32" t="str">
        <f>IF(Berechnung!B14="","",Berechnung!B14)</f>
        <v>Nina</v>
      </c>
      <c r="C16" s="32" t="str">
        <f>IF(Berechnung!C14="","",Berechnung!C14)</f>
        <v>Horvath</v>
      </c>
      <c r="D16" s="32">
        <f>IF(Berechnung!D14="","",Berechnung!D14)</f>
        <v>2004</v>
      </c>
      <c r="E16" s="32" t="str">
        <f>IF(Berechnung!E14="","",Berechnung!E14)</f>
        <v>BRSV Oberwart</v>
      </c>
      <c r="F16" s="92">
        <f>IF(Berechnung!F14="","",Berechnung!F14)</f>
        <v>74</v>
      </c>
      <c r="G16" s="92">
        <f>IF(Berechnung!G14="","",Berechnung!G14)</f>
        <v>370</v>
      </c>
      <c r="H16" s="92">
        <f t="shared" si="0"/>
        <v>1</v>
      </c>
    </row>
  </sheetData>
  <sheetProtection/>
  <mergeCells count="2">
    <mergeCell ref="F3:H3"/>
    <mergeCell ref="A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20" sqref="G20"/>
    </sheetView>
  </sheetViews>
  <sheetFormatPr defaultColWidth="11.421875" defaultRowHeight="15"/>
  <cols>
    <col min="1" max="1" width="5.57421875" style="75" bestFit="1" customWidth="1"/>
    <col min="2" max="2" width="9.28125" style="75" bestFit="1" customWidth="1"/>
    <col min="3" max="3" width="13.140625" style="75" bestFit="1" customWidth="1"/>
    <col min="4" max="4" width="4.421875" style="75" bestFit="1" customWidth="1"/>
    <col min="5" max="5" width="29.140625" style="75" bestFit="1" customWidth="1"/>
    <col min="6" max="6" width="8.140625" style="75" bestFit="1" customWidth="1"/>
    <col min="7" max="7" width="10.00390625" style="75" customWidth="1"/>
    <col min="8" max="8" width="7.8515625" style="75" bestFit="1" customWidth="1"/>
    <col min="9" max="16384" width="11.421875" style="75" customWidth="1"/>
  </cols>
  <sheetData>
    <row r="1" spans="1:8" ht="12.75">
      <c r="A1" s="141" t="s">
        <v>115</v>
      </c>
      <c r="B1" s="141"/>
      <c r="C1" s="141"/>
      <c r="D1" s="141"/>
      <c r="E1" s="141"/>
      <c r="F1" s="141"/>
      <c r="G1" s="141"/>
      <c r="H1" s="141"/>
    </row>
    <row r="3" spans="6:8" ht="12.75" customHeight="1">
      <c r="F3" s="144" t="s">
        <v>1</v>
      </c>
      <c r="G3" s="144"/>
      <c r="H3" s="145"/>
    </row>
    <row r="4" spans="1:8" ht="12.75">
      <c r="A4" s="77" t="s">
        <v>45</v>
      </c>
      <c r="B4" s="78" t="s">
        <v>5</v>
      </c>
      <c r="C4" s="78" t="s">
        <v>6</v>
      </c>
      <c r="D4" s="79" t="s">
        <v>46</v>
      </c>
      <c r="E4" s="80" t="s">
        <v>8</v>
      </c>
      <c r="F4" s="84" t="s">
        <v>47</v>
      </c>
      <c r="G4" s="85" t="s">
        <v>48</v>
      </c>
      <c r="H4" s="86" t="s">
        <v>49</v>
      </c>
    </row>
    <row r="5" spans="2:8" ht="14.25">
      <c r="B5" s="32" t="str">
        <f>IF(Berechnung!B3="","",Berechnung!B3)</f>
        <v>Sophie</v>
      </c>
      <c r="C5" s="32" t="str">
        <f>IF(Berechnung!C3="","",Berechnung!C3)</f>
        <v>Peterschelka</v>
      </c>
      <c r="D5" s="32">
        <f>IF(Berechnung!D3="","",Berechnung!D3)</f>
        <v>2005</v>
      </c>
      <c r="E5" s="32" t="str">
        <f>IF(Berechnung!E3="","",Berechnung!E3)</f>
        <v>SV OMV VB Gymnastics Gänserndorf</v>
      </c>
      <c r="F5" s="92">
        <f>IF(Berechnung!H3="","",Berechnung!H3)</f>
        <v>286</v>
      </c>
      <c r="G5" s="92">
        <f>IF(Berechnung!I3="","",Berechnung!I3)</f>
        <v>286</v>
      </c>
      <c r="H5" s="92">
        <f aca="true" t="shared" si="0" ref="H5:H16">RANK(G5,$G$5:$G$16)</f>
        <v>6</v>
      </c>
    </row>
    <row r="6" spans="2:8" ht="14.25">
      <c r="B6" s="32" t="str">
        <f>IF(Berechnung!B4="","",Berechnung!B4)</f>
        <v>Katharina</v>
      </c>
      <c r="C6" s="32" t="str">
        <f>IF(Berechnung!C4="","",Berechnung!C4)</f>
        <v>Krenn</v>
      </c>
      <c r="D6" s="32">
        <f>IF(Berechnung!D4="","",Berechnung!D4)</f>
        <v>2004</v>
      </c>
      <c r="E6" s="32" t="str">
        <f>IF(Berechnung!E4="","",Berechnung!E4)</f>
        <v>SV OMV VB Gymnastics Gänserndorf</v>
      </c>
      <c r="F6" s="98">
        <f>IF(Berechnung!H4="","",Berechnung!H4)</f>
        <v>264.5</v>
      </c>
      <c r="G6" s="98">
        <f>IF(Berechnung!I4="","",Berechnung!I4)</f>
        <v>264.5</v>
      </c>
      <c r="H6" s="92">
        <f t="shared" si="0"/>
        <v>9</v>
      </c>
    </row>
    <row r="7" spans="2:8" ht="14.25">
      <c r="B7" s="32" t="str">
        <f>IF(Berechnung!B5="","",Berechnung!B5)</f>
        <v>Sophie</v>
      </c>
      <c r="C7" s="32" t="str">
        <f>IF(Berechnung!C5="","",Berechnung!C5)</f>
        <v>Gföller</v>
      </c>
      <c r="D7" s="32">
        <f>IF(Berechnung!D5="","",Berechnung!D5)</f>
        <v>2004</v>
      </c>
      <c r="E7" s="32" t="str">
        <f>IF(Berechnung!E5="","",Berechnung!E5)</f>
        <v>SPU RS Groß-Siegharts</v>
      </c>
      <c r="F7" s="92">
        <f>IF(Berechnung!H5="","",Berechnung!H5)</f>
        <v>256</v>
      </c>
      <c r="G7" s="92">
        <f>IF(Berechnung!I5="","",Berechnung!I5)</f>
        <v>256</v>
      </c>
      <c r="H7" s="92">
        <f t="shared" si="0"/>
        <v>12</v>
      </c>
    </row>
    <row r="8" spans="2:8" ht="14.25">
      <c r="B8" s="32" t="str">
        <f>IF(Berechnung!B6="","",Berechnung!B6)</f>
        <v>Cora</v>
      </c>
      <c r="C8" s="32" t="str">
        <f>IF(Berechnung!C6="","",Berechnung!C6)</f>
        <v>Horvath</v>
      </c>
      <c r="D8" s="32">
        <f>IF(Berechnung!D6="","",Berechnung!D6)</f>
        <v>2004</v>
      </c>
      <c r="E8" s="32" t="str">
        <f>IF(Berechnung!E6="","",Berechnung!E6)</f>
        <v>BRSV Oberwart</v>
      </c>
      <c r="F8" s="92">
        <f>IF(Berechnung!H6="","",Berechnung!H6)</f>
        <v>326</v>
      </c>
      <c r="G8" s="92">
        <f>IF(Berechnung!I6="","",Berechnung!I6)</f>
        <v>326</v>
      </c>
      <c r="H8" s="92">
        <f t="shared" si="0"/>
        <v>4</v>
      </c>
    </row>
    <row r="9" spans="2:8" ht="14.25">
      <c r="B9" s="32" t="str">
        <f>IF(Berechnung!B7="","",Berechnung!B7)</f>
        <v>Marlene</v>
      </c>
      <c r="C9" s="32" t="str">
        <f>IF(Berechnung!C7="","",Berechnung!C7)</f>
        <v>Schuecker</v>
      </c>
      <c r="D9" s="32">
        <f>IF(Berechnung!D7="","",Berechnung!D7)</f>
        <v>2003</v>
      </c>
      <c r="E9" s="32" t="str">
        <f>IF(Berechnung!E7="","",Berechnung!E7)</f>
        <v>SPU RS Groß-Siegharts</v>
      </c>
      <c r="F9" s="92">
        <f>IF(Berechnung!H7="","",Berechnung!H7)</f>
        <v>273</v>
      </c>
      <c r="G9" s="92">
        <f>IF(Berechnung!I7="","",Berechnung!I7)</f>
        <v>273</v>
      </c>
      <c r="H9" s="92">
        <f t="shared" si="0"/>
        <v>7</v>
      </c>
    </row>
    <row r="10" spans="2:8" ht="14.25">
      <c r="B10" s="32" t="str">
        <f>IF(Berechnung!B8="","",Berechnung!B8)</f>
        <v>Celina</v>
      </c>
      <c r="C10" s="32" t="str">
        <f>IF(Berechnung!C8="","",Berechnung!C8)</f>
        <v>Hochmuth</v>
      </c>
      <c r="D10" s="32">
        <f>IF(Berechnung!D8="","",Berechnung!D8)</f>
        <v>2003</v>
      </c>
      <c r="E10" s="32" t="str">
        <f>IF(Berechnung!E8="","",Berechnung!E8)</f>
        <v>SV OMV VB Gymnastics Gänserndorf</v>
      </c>
      <c r="F10" s="92">
        <f>IF(Berechnung!H8="","",Berechnung!H8)</f>
        <v>260</v>
      </c>
      <c r="G10" s="92">
        <f>IF(Berechnung!I8="","",Berechnung!I8)</f>
        <v>260</v>
      </c>
      <c r="H10" s="92">
        <f t="shared" si="0"/>
        <v>11</v>
      </c>
    </row>
    <row r="11" spans="2:8" ht="14.25">
      <c r="B11" s="32" t="str">
        <f>IF(Berechnung!B9="","",Berechnung!B9)</f>
        <v>Clea</v>
      </c>
      <c r="C11" s="32" t="str">
        <f>IF(Berechnung!C9="","",Berechnung!C9)</f>
        <v>Mercsanics</v>
      </c>
      <c r="D11" s="32">
        <f>IF(Berechnung!D9="","",Berechnung!D9)</f>
        <v>2004</v>
      </c>
      <c r="E11" s="32" t="str">
        <f>IF(Berechnung!E9="","",Berechnung!E9)</f>
        <v>BRSV Oberwart</v>
      </c>
      <c r="F11" s="92">
        <f>IF(Berechnung!H9="","",Berechnung!H9)</f>
        <v>272</v>
      </c>
      <c r="G11" s="92">
        <f>IF(Berechnung!I9="","",Berechnung!I9)</f>
        <v>272</v>
      </c>
      <c r="H11" s="92">
        <f t="shared" si="0"/>
        <v>8</v>
      </c>
    </row>
    <row r="12" spans="2:8" ht="14.25">
      <c r="B12" s="32" t="str">
        <f>IF(Berechnung!B10="","",Berechnung!B10)</f>
        <v>Livia</v>
      </c>
      <c r="C12" s="32" t="str">
        <f>IF(Berechnung!C10="","",Berechnung!C10)</f>
        <v>Kaiser</v>
      </c>
      <c r="D12" s="32">
        <f>IF(Berechnung!D10="","",Berechnung!D10)</f>
        <v>2003</v>
      </c>
      <c r="E12" s="32" t="str">
        <f>IF(Berechnung!E10="","",Berechnung!E10)</f>
        <v>SV OMV VB Gymnastics Gänserndorf</v>
      </c>
      <c r="F12" s="98">
        <f>IF(Berechnung!H10="","",Berechnung!H10)</f>
        <v>260.5</v>
      </c>
      <c r="G12" s="98">
        <f>IF(Berechnung!I10="","",Berechnung!I10)</f>
        <v>260.5</v>
      </c>
      <c r="H12" s="92">
        <f t="shared" si="0"/>
        <v>10</v>
      </c>
    </row>
    <row r="13" spans="2:8" ht="14.25">
      <c r="B13" s="32" t="str">
        <f>IF(Berechnung!B11="","",Berechnung!B11)</f>
        <v>Lara</v>
      </c>
      <c r="C13" s="32" t="str">
        <f>IF(Berechnung!C11="","",Berechnung!C11)</f>
        <v>Marschall</v>
      </c>
      <c r="D13" s="32">
        <f>IF(Berechnung!D11="","",Berechnung!D11)</f>
        <v>2004</v>
      </c>
      <c r="E13" s="32" t="str">
        <f>IF(Berechnung!E11="","",Berechnung!E11)</f>
        <v>SV OMV VB Gymnastics Gänserndorf</v>
      </c>
      <c r="F13" s="92">
        <f>IF(Berechnung!H11="","",Berechnung!H11)</f>
        <v>318</v>
      </c>
      <c r="G13" s="92">
        <f>IF(Berechnung!I11="","",Berechnung!I11)</f>
        <v>318</v>
      </c>
      <c r="H13" s="92">
        <f t="shared" si="0"/>
        <v>5</v>
      </c>
    </row>
    <row r="14" spans="2:8" ht="14.25">
      <c r="B14" s="32" t="str">
        <f>IF(Berechnung!B12="","",Berechnung!B12)</f>
        <v>Dominik</v>
      </c>
      <c r="C14" s="32" t="str">
        <f>IF(Berechnung!C12="","",Berechnung!C12)</f>
        <v>Friedl</v>
      </c>
      <c r="D14" s="32">
        <f>IF(Berechnung!D12="","",Berechnung!D12)</f>
        <v>2003</v>
      </c>
      <c r="E14" s="32" t="str">
        <f>IF(Berechnung!E12="","",Berechnung!E12)</f>
        <v>SPU RS Groß-Siegharts</v>
      </c>
      <c r="F14" s="92">
        <f>IF(Berechnung!H12="","",Berechnung!H12)</f>
        <v>338</v>
      </c>
      <c r="G14" s="92">
        <f>IF(Berechnung!I12="","",Berechnung!I12)</f>
        <v>338</v>
      </c>
      <c r="H14" s="92">
        <f t="shared" si="0"/>
        <v>2</v>
      </c>
    </row>
    <row r="15" spans="2:8" ht="14.25">
      <c r="B15" s="32" t="str">
        <f>IF(Berechnung!B13="","",Berechnung!B13)</f>
        <v>Jessica-Tiffany </v>
      </c>
      <c r="C15" s="32" t="str">
        <f>IF(Berechnung!C13="","",Berechnung!C13)</f>
        <v>Hann</v>
      </c>
      <c r="D15" s="32">
        <f>IF(Berechnung!D13="","",Berechnung!D13)</f>
        <v>2003</v>
      </c>
      <c r="E15" s="32" t="str">
        <f>IF(Berechnung!E13="","",Berechnung!E13)</f>
        <v>SV OMV VB Gymnastics Gänserndorf</v>
      </c>
      <c r="F15" s="92">
        <f>IF(Berechnung!H13="","",Berechnung!H13)</f>
        <v>335.5</v>
      </c>
      <c r="G15" s="92">
        <f>IF(Berechnung!I13="","",Berechnung!I13)</f>
        <v>335.5</v>
      </c>
      <c r="H15" s="92">
        <f t="shared" si="0"/>
        <v>3</v>
      </c>
    </row>
    <row r="16" spans="2:8" ht="14.25">
      <c r="B16" s="32" t="str">
        <f>IF(Berechnung!B14="","",Berechnung!B14)</f>
        <v>Nina</v>
      </c>
      <c r="C16" s="32" t="str">
        <f>IF(Berechnung!C14="","",Berechnung!C14)</f>
        <v>Horvath</v>
      </c>
      <c r="D16" s="32">
        <f>IF(Berechnung!D14="","",Berechnung!D14)</f>
        <v>2004</v>
      </c>
      <c r="E16" s="32" t="str">
        <f>IF(Berechnung!E14="","",Berechnung!E14)</f>
        <v>BRSV Oberwart</v>
      </c>
      <c r="F16" s="92">
        <f>IF(Berechnung!H14="","",Berechnung!H14)</f>
        <v>355</v>
      </c>
      <c r="G16" s="92">
        <f>IF(Berechnung!I14="","",Berechnung!I14)</f>
        <v>355</v>
      </c>
      <c r="H16" s="92">
        <f t="shared" si="0"/>
        <v>1</v>
      </c>
    </row>
  </sheetData>
  <sheetProtection/>
  <mergeCells count="2">
    <mergeCell ref="A1:H1"/>
    <mergeCell ref="F3:H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Berberich Silke</dc:creator>
  <cp:keywords/>
  <dc:description/>
  <cp:lastModifiedBy>Tina</cp:lastModifiedBy>
  <cp:lastPrinted>2014-03-06T12:47:48Z</cp:lastPrinted>
  <dcterms:created xsi:type="dcterms:W3CDTF">2013-02-27T14:56:43Z</dcterms:created>
  <dcterms:modified xsi:type="dcterms:W3CDTF">2014-03-06T12:48:29Z</dcterms:modified>
  <cp:category/>
  <cp:version/>
  <cp:contentType/>
  <cp:contentStatus/>
</cp:coreProperties>
</file>